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8955" activeTab="0"/>
  </bookViews>
  <sheets>
    <sheet name="Тр. 30 корп. 1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<sst xmlns="http://schemas.openxmlformats.org/spreadsheetml/2006/main" count="129" uniqueCount="93">
  <si>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Год постройки</t>
  </si>
  <si>
    <t>г.</t>
  </si>
  <si>
    <t>Колличество этажей</t>
  </si>
  <si>
    <t>эт.</t>
  </si>
  <si>
    <t>Количество подъездов</t>
  </si>
  <si>
    <t>под.</t>
  </si>
  <si>
    <t>Полезная площадь</t>
  </si>
  <si>
    <t>кв.м.</t>
  </si>
  <si>
    <t>Материал стен</t>
  </si>
  <si>
    <t>Площадь кровли</t>
  </si>
  <si>
    <t>Вид кровли</t>
  </si>
  <si>
    <t>мягкая</t>
  </si>
  <si>
    <t>Вид оборудования ГВС</t>
  </si>
  <si>
    <t>Количество квартир</t>
  </si>
  <si>
    <t xml:space="preserve">кв. </t>
  </si>
  <si>
    <t>Количество проживающих</t>
  </si>
  <si>
    <t>чел.</t>
  </si>
  <si>
    <t>Уборочная площадь лестниц</t>
  </si>
  <si>
    <t>Уборочная площадь придомовой территории:</t>
  </si>
  <si>
    <t>2 класса</t>
  </si>
  <si>
    <t>№</t>
  </si>
  <si>
    <t>ед.измерения</t>
  </si>
  <si>
    <t>тариф на ед. работ</t>
  </si>
  <si>
    <t>количество</t>
  </si>
  <si>
    <t>Содержание обслуживающего персонала</t>
  </si>
  <si>
    <t>руб.</t>
  </si>
  <si>
    <t xml:space="preserve"> Сантехнические работы</t>
  </si>
  <si>
    <t>1 квартира</t>
  </si>
  <si>
    <t>* центральное отопление от ТЭЦ или квартальной кательной</t>
  </si>
  <si>
    <t xml:space="preserve">* водопровод,канализ.,ГВС </t>
  </si>
  <si>
    <t>шт.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</si>
  <si>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</si>
  <si>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</si>
  <si>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</si>
  <si>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</si>
  <si>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и кондиционирования </t>
  </si>
  <si>
    <t>Уборка придомовой территории</t>
  </si>
  <si>
    <t>Уборка лестничных клеток</t>
  </si>
  <si>
    <t>в домах с лифтами</t>
  </si>
  <si>
    <t>Обслуживание мусоропровода</t>
  </si>
  <si>
    <t>в цоколе</t>
  </si>
  <si>
    <t>чел/лифт</t>
  </si>
  <si>
    <t>итого:</t>
  </si>
  <si>
    <t>Спецработы</t>
  </si>
  <si>
    <t>Вывоз ТБО</t>
  </si>
  <si>
    <t>Дератизация</t>
  </si>
  <si>
    <t>Дезинсекция</t>
  </si>
  <si>
    <t>Техническое освидетельствование лифтов</t>
  </si>
  <si>
    <t>Обслуживание внутрен.устройства газоснабжения</t>
  </si>
  <si>
    <t>Аварийное прикрытие внутренних устройств</t>
  </si>
  <si>
    <t>Аварийное обслуживание</t>
  </si>
  <si>
    <t>НДС 18%</t>
  </si>
  <si>
    <t>Доходы на содержание и текущий ремонт общего имущества</t>
  </si>
  <si>
    <t>Содержание жилья</t>
  </si>
  <si>
    <t>Текущий ремонт</t>
  </si>
  <si>
    <t>ед.изм.</t>
  </si>
  <si>
    <t>тариф</t>
  </si>
  <si>
    <t>сумма</t>
  </si>
  <si>
    <t>Статьи доходов</t>
  </si>
  <si>
    <t>Всего доходов</t>
  </si>
  <si>
    <t>стоимость работ в год</t>
  </si>
  <si>
    <t>панельн.</t>
  </si>
  <si>
    <t>колич.</t>
  </si>
  <si>
    <t>в месяц</t>
  </si>
  <si>
    <t>в год</t>
  </si>
  <si>
    <t xml:space="preserve"> Плотничные работы</t>
  </si>
  <si>
    <t xml:space="preserve"> Столярные работы</t>
  </si>
  <si>
    <t xml:space="preserve">Материалы </t>
  </si>
  <si>
    <t>Обслуживание системы ЛДСС</t>
  </si>
  <si>
    <t>куб.м</t>
  </si>
  <si>
    <t>Итого по содержанию</t>
  </si>
  <si>
    <t>СМЕТА</t>
  </si>
  <si>
    <t>* крупнопанельные</t>
  </si>
  <si>
    <t>Штукатурные работы</t>
  </si>
  <si>
    <t>Малярные работы</t>
  </si>
  <si>
    <t>Кровельные работы</t>
  </si>
  <si>
    <t>*мягкая кровля</t>
  </si>
  <si>
    <t>Содержание лифтов с диспетчеризац:</t>
  </si>
  <si>
    <t>Электроизмерительные работы</t>
  </si>
  <si>
    <t>Прочие затраты, всего:</t>
  </si>
  <si>
    <t>Текущий ремонт и тех.обслуживание лифтов</t>
  </si>
  <si>
    <t>ТЗР</t>
  </si>
  <si>
    <t>центральн.</t>
  </si>
  <si>
    <t>Всего расходов по содержанию общего имущества:</t>
  </si>
  <si>
    <t xml:space="preserve">                                           Смета по дому № 30/1 по пр.Тракторостроителей </t>
  </si>
  <si>
    <t xml:space="preserve">расходы исполнителя </t>
  </si>
  <si>
    <r>
      <t xml:space="preserve">Транспортные расходы </t>
    </r>
    <r>
      <rPr>
        <sz val="8"/>
        <rFont val="Times New Roman"/>
        <family val="1"/>
      </rPr>
      <t>(вывоз крупногабаритого мусора)</t>
    </r>
  </si>
  <si>
    <t>расходов по содержанию жилого дома30/1 пр.Тракторостроителей на 2010 год</t>
  </si>
  <si>
    <t>многоквартирного дома № 30 корп. 1по пр. Тракторостроителей за 2010 год</t>
  </si>
  <si>
    <t>Всего:</t>
  </si>
  <si>
    <t>стоимость работ в месяц</t>
  </si>
  <si>
    <t xml:space="preserve">промывка системы отопления </t>
  </si>
  <si>
    <t xml:space="preserve">заполнение системы отопления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</si>
</sst>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justify" vertical="distributed"/>
    </xf>
    <xf numFmtId="0" fontId="8" fillId="0" borderId="3" xfId="0" applyFont="1" applyBorder="1" applyAlignment="1">
      <alignment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11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0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1" fillId="2" borderId="8" xfId="0" applyFont="1" applyFill="1" applyBorder="1" applyAlignment="1">
      <alignment/>
    </xf>
    <xf numFmtId="0" fontId="12" fillId="0" borderId="8" xfId="0" applyFont="1" applyBorder="1" applyAlignment="1">
      <alignment/>
    </xf>
    <xf numFmtId="0" fontId="8" fillId="0" borderId="15" xfId="0" applyFont="1" applyBorder="1" applyAlignment="1">
      <alignment/>
    </xf>
    <xf numFmtId="0" fontId="11" fillId="2" borderId="16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16" fillId="2" borderId="1" xfId="0" applyFont="1" applyFill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right"/>
    </xf>
    <xf numFmtId="0" fontId="19" fillId="2" borderId="12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5" fillId="2" borderId="19" xfId="0" applyNumberFormat="1" applyFont="1" applyFill="1" applyBorder="1" applyAlignment="1">
      <alignment/>
    </xf>
    <xf numFmtId="2" fontId="5" fillId="2" borderId="20" xfId="0" applyNumberFormat="1" applyFont="1" applyFill="1" applyBorder="1" applyAlignment="1">
      <alignment/>
    </xf>
    <xf numFmtId="2" fontId="6" fillId="2" borderId="21" xfId="0" applyNumberFormat="1" applyFon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11" fillId="2" borderId="20" xfId="0" applyNumberFormat="1" applyFont="1" applyFill="1" applyBorder="1" applyAlignment="1">
      <alignment/>
    </xf>
    <xf numFmtId="2" fontId="11" fillId="2" borderId="19" xfId="0" applyNumberFormat="1" applyFont="1" applyFill="1" applyBorder="1" applyAlignment="1">
      <alignment/>
    </xf>
    <xf numFmtId="2" fontId="6" fillId="2" borderId="23" xfId="17" applyNumberFormat="1" applyFont="1" applyFill="1" applyBorder="1" applyAlignment="1">
      <alignment/>
    </xf>
    <xf numFmtId="2" fontId="5" fillId="2" borderId="20" xfId="17" applyNumberFormat="1" applyFont="1" applyFill="1" applyBorder="1" applyAlignment="1">
      <alignment/>
    </xf>
    <xf numFmtId="2" fontId="6" fillId="2" borderId="21" xfId="17" applyNumberFormat="1" applyFont="1" applyFill="1" applyBorder="1" applyAlignment="1">
      <alignment/>
    </xf>
    <xf numFmtId="2" fontId="11" fillId="2" borderId="24" xfId="17" applyNumberFormat="1" applyFont="1" applyFill="1" applyBorder="1" applyAlignment="1">
      <alignment/>
    </xf>
    <xf numFmtId="2" fontId="11" fillId="2" borderId="19" xfId="17" applyNumberFormat="1" applyFont="1" applyFill="1" applyBorder="1" applyAlignment="1">
      <alignment/>
    </xf>
    <xf numFmtId="2" fontId="11" fillId="2" borderId="25" xfId="17" applyNumberFormat="1" applyFont="1" applyFill="1" applyBorder="1" applyAlignment="1">
      <alignment/>
    </xf>
    <xf numFmtId="2" fontId="10" fillId="2" borderId="24" xfId="0" applyNumberFormat="1" applyFont="1" applyFill="1" applyBorder="1" applyAlignment="1">
      <alignment/>
    </xf>
    <xf numFmtId="2" fontId="10" fillId="2" borderId="19" xfId="17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1" fillId="2" borderId="23" xfId="17" applyNumberFormat="1" applyFont="1" applyFill="1" applyBorder="1" applyAlignment="1">
      <alignment/>
    </xf>
    <xf numFmtId="0" fontId="11" fillId="2" borderId="19" xfId="17" applyNumberFormat="1" applyFont="1" applyFill="1" applyBorder="1" applyAlignment="1">
      <alignment/>
    </xf>
    <xf numFmtId="2" fontId="11" fillId="2" borderId="26" xfId="17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31" xfId="0" applyFont="1" applyFill="1" applyBorder="1" applyAlignment="1">
      <alignment horizontal="justify" vertical="distributed"/>
    </xf>
    <xf numFmtId="0" fontId="6" fillId="2" borderId="32" xfId="0" applyFont="1" applyFill="1" applyBorder="1" applyAlignment="1">
      <alignment horizontal="justify" vertical="distributed"/>
    </xf>
    <xf numFmtId="2" fontId="0" fillId="0" borderId="0" xfId="0" applyNumberFormat="1" applyAlignment="1">
      <alignment/>
    </xf>
    <xf numFmtId="0" fontId="9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18" xfId="0" applyFont="1" applyBorder="1" applyAlignment="1">
      <alignment/>
    </xf>
    <xf numFmtId="2" fontId="23" fillId="2" borderId="0" xfId="0" applyNumberFormat="1" applyFont="1" applyFill="1" applyBorder="1" applyAlignment="1">
      <alignment/>
    </xf>
    <xf numFmtId="164" fontId="23" fillId="2" borderId="0" xfId="0" applyNumberFormat="1" applyFont="1" applyFill="1" applyBorder="1" applyAlignment="1">
      <alignment/>
    </xf>
    <xf numFmtId="0" fontId="24" fillId="2" borderId="1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3" xfId="0" applyFont="1" applyBorder="1" applyAlignment="1">
      <alignment/>
    </xf>
    <xf numFmtId="0" fontId="11" fillId="2" borderId="5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2" fillId="0" borderId="34" xfId="0" applyFont="1" applyBorder="1" applyAlignment="1">
      <alignment/>
    </xf>
    <xf numFmtId="0" fontId="5" fillId="2" borderId="14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0" fontId="10" fillId="2" borderId="12" xfId="0" applyFont="1" applyFill="1" applyBorder="1" applyAlignment="1">
      <alignment horizontal="left"/>
    </xf>
    <xf numFmtId="0" fontId="25" fillId="2" borderId="26" xfId="0" applyFont="1" applyFill="1" applyBorder="1" applyAlignment="1">
      <alignment/>
    </xf>
    <xf numFmtId="164" fontId="23" fillId="2" borderId="2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2" fontId="5" fillId="2" borderId="21" xfId="17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4">
      <selection activeCell="H26" sqref="H26"/>
    </sheetView>
  </sheetViews>
  <sheetFormatPr defaultColWidth="9.00390625" defaultRowHeight="12.75"/>
  <cols>
    <col min="1" max="1" width="3.75390625" style="0" customWidth="1"/>
    <col min="2" max="2" width="44.375" style="0" customWidth="1"/>
    <col min="3" max="3" width="9.375" style="0" customWidth="1"/>
    <col min="4" max="4" width="11.625" style="0" customWidth="1"/>
    <col min="6" max="6" width="10.625" style="0" customWidth="1"/>
    <col min="7" max="7" width="11.375" style="0" customWidth="1"/>
  </cols>
  <sheetData>
    <row r="1" spans="1:6" ht="18.75">
      <c r="A1" s="1"/>
      <c r="B1" s="2" t="s">
        <v>84</v>
      </c>
      <c r="C1" s="3"/>
      <c r="D1" s="4"/>
      <c r="E1" s="4"/>
      <c r="F1" s="5"/>
    </row>
    <row r="2" spans="1:6" ht="12.75">
      <c r="A2" s="4"/>
      <c r="B2" s="6" t="s">
        <v>0</v>
      </c>
      <c r="C2" s="6"/>
      <c r="D2" s="7">
        <v>1989</v>
      </c>
      <c r="E2" s="6" t="s">
        <v>1</v>
      </c>
      <c r="F2" s="5"/>
    </row>
    <row r="3" spans="1:6" ht="12.75">
      <c r="A3" s="4"/>
      <c r="B3" s="6" t="s">
        <v>2</v>
      </c>
      <c r="C3" s="6"/>
      <c r="D3" s="7">
        <v>9</v>
      </c>
      <c r="E3" s="6" t="s">
        <v>3</v>
      </c>
      <c r="F3" s="5"/>
    </row>
    <row r="4" spans="1:6" ht="12.75">
      <c r="A4" s="4"/>
      <c r="B4" s="6" t="s">
        <v>4</v>
      </c>
      <c r="C4" s="6"/>
      <c r="D4" s="7">
        <v>1</v>
      </c>
      <c r="E4" s="6" t="s">
        <v>5</v>
      </c>
      <c r="F4" s="5"/>
    </row>
    <row r="5" spans="1:6" ht="12.75">
      <c r="A5" s="4"/>
      <c r="B5" s="6" t="s">
        <v>6</v>
      </c>
      <c r="C5" s="6"/>
      <c r="D5" s="7">
        <v>3676.1</v>
      </c>
      <c r="E5" s="6" t="s">
        <v>7</v>
      </c>
      <c r="F5" s="5"/>
    </row>
    <row r="6" spans="1:6" ht="12.75">
      <c r="A6" s="4"/>
      <c r="B6" s="6" t="s">
        <v>8</v>
      </c>
      <c r="C6" s="6"/>
      <c r="D6" s="7" t="s">
        <v>61</v>
      </c>
      <c r="E6" s="6" t="s">
        <v>7</v>
      </c>
      <c r="F6" s="5"/>
    </row>
    <row r="7" spans="1:6" ht="12.75">
      <c r="A7" s="4"/>
      <c r="B7" s="6" t="s">
        <v>9</v>
      </c>
      <c r="C7" s="6"/>
      <c r="D7" s="8">
        <v>610.1</v>
      </c>
      <c r="E7" s="6" t="s">
        <v>7</v>
      </c>
      <c r="F7" s="5"/>
    </row>
    <row r="8" spans="1:6" ht="12.75">
      <c r="A8" s="4"/>
      <c r="B8" s="6" t="s">
        <v>10</v>
      </c>
      <c r="C8" s="6"/>
      <c r="D8" s="8" t="s">
        <v>11</v>
      </c>
      <c r="E8" s="6" t="s">
        <v>7</v>
      </c>
      <c r="F8" s="5"/>
    </row>
    <row r="9" spans="1:6" ht="12.75">
      <c r="A9" s="4"/>
      <c r="B9" s="6" t="s">
        <v>12</v>
      </c>
      <c r="C9" s="6"/>
      <c r="D9" s="8" t="s">
        <v>82</v>
      </c>
      <c r="E9" s="6"/>
      <c r="F9" s="5"/>
    </row>
    <row r="10" spans="1:6" ht="12.75">
      <c r="A10" s="4"/>
      <c r="B10" s="6" t="s">
        <v>13</v>
      </c>
      <c r="C10" s="6"/>
      <c r="D10" s="7">
        <v>108</v>
      </c>
      <c r="E10" s="6" t="s">
        <v>14</v>
      </c>
      <c r="F10" s="5"/>
    </row>
    <row r="11" spans="1:6" ht="12.75">
      <c r="A11" s="4"/>
      <c r="B11" s="6" t="s">
        <v>15</v>
      </c>
      <c r="C11" s="6"/>
      <c r="D11" s="7">
        <v>218</v>
      </c>
      <c r="E11" s="6" t="s">
        <v>16</v>
      </c>
      <c r="F11" s="5"/>
    </row>
    <row r="12" spans="1:6" ht="12.75">
      <c r="A12" s="4"/>
      <c r="B12" s="6" t="s">
        <v>17</v>
      </c>
      <c r="C12" s="6"/>
      <c r="D12" s="7">
        <v>187.6</v>
      </c>
      <c r="E12" s="6" t="s">
        <v>7</v>
      </c>
      <c r="F12" s="5"/>
    </row>
    <row r="13" spans="1:6" ht="12.75">
      <c r="A13" s="4"/>
      <c r="B13" s="6" t="s">
        <v>18</v>
      </c>
      <c r="C13" s="6"/>
      <c r="D13" s="7"/>
      <c r="E13" s="6"/>
      <c r="F13" s="5"/>
    </row>
    <row r="14" spans="1:6" ht="12.75">
      <c r="A14" s="4"/>
      <c r="B14" s="9"/>
      <c r="C14" s="9" t="s">
        <v>19</v>
      </c>
      <c r="D14" s="10">
        <v>659.4</v>
      </c>
      <c r="E14" s="9" t="s">
        <v>7</v>
      </c>
      <c r="F14" s="5"/>
    </row>
    <row r="15" spans="1:7" s="43" customFormat="1" ht="15.75">
      <c r="A15" s="42"/>
      <c r="B15" s="138" t="s">
        <v>52</v>
      </c>
      <c r="C15" s="130"/>
      <c r="D15" s="130"/>
      <c r="E15" s="130"/>
      <c r="F15" s="130"/>
      <c r="G15" s="131"/>
    </row>
    <row r="16" spans="1:7" s="43" customFormat="1" ht="15.75">
      <c r="A16" s="42"/>
      <c r="B16" s="128" t="s">
        <v>88</v>
      </c>
      <c r="C16" s="129"/>
      <c r="D16" s="129"/>
      <c r="E16" s="129"/>
      <c r="F16" s="129"/>
      <c r="G16" s="132"/>
    </row>
    <row r="17" spans="1:7" s="37" customFormat="1" ht="12.75">
      <c r="A17" s="38"/>
      <c r="B17" s="39" t="s">
        <v>58</v>
      </c>
      <c r="C17" s="6" t="s">
        <v>55</v>
      </c>
      <c r="D17" s="39" t="s">
        <v>56</v>
      </c>
      <c r="E17" s="41" t="s">
        <v>62</v>
      </c>
      <c r="F17" s="126" t="s">
        <v>57</v>
      </c>
      <c r="G17" s="127"/>
    </row>
    <row r="18" spans="1:7" s="37" customFormat="1" ht="12.75">
      <c r="A18" s="38"/>
      <c r="B18" s="39"/>
      <c r="C18" s="6"/>
      <c r="D18" s="39"/>
      <c r="E18" s="39"/>
      <c r="F18" s="44" t="s">
        <v>63</v>
      </c>
      <c r="G18" s="44" t="s">
        <v>64</v>
      </c>
    </row>
    <row r="19" spans="1:7" s="37" customFormat="1" ht="12.75">
      <c r="A19" s="36"/>
      <c r="B19" s="6" t="s">
        <v>53</v>
      </c>
      <c r="C19" s="6" t="s">
        <v>7</v>
      </c>
      <c r="D19" s="39">
        <v>9.53</v>
      </c>
      <c r="E19" s="39">
        <v>2549.4</v>
      </c>
      <c r="F19" s="50">
        <f>D19*E19</f>
        <v>24295.782</v>
      </c>
      <c r="G19" s="50">
        <f>F19*12</f>
        <v>291549.38399999996</v>
      </c>
    </row>
    <row r="20" spans="1:7" s="37" customFormat="1" ht="12.75">
      <c r="A20" s="36"/>
      <c r="B20" s="6"/>
      <c r="C20" s="6"/>
      <c r="D20" s="39">
        <v>8.63</v>
      </c>
      <c r="E20" s="39">
        <v>1126.7</v>
      </c>
      <c r="F20" s="50">
        <f>D20*E20</f>
        <v>9723.421000000002</v>
      </c>
      <c r="G20" s="50">
        <f>F20*12</f>
        <v>116681.05200000003</v>
      </c>
    </row>
    <row r="21" spans="1:7" s="54" customFormat="1" ht="13.5">
      <c r="A21" s="51"/>
      <c r="B21" s="10" t="s">
        <v>70</v>
      </c>
      <c r="C21" s="9"/>
      <c r="D21" s="52"/>
      <c r="E21" s="52"/>
      <c r="F21" s="53">
        <f>F19+F20</f>
        <v>34019.203</v>
      </c>
      <c r="G21" s="53">
        <f>G19+G20</f>
        <v>408230.436</v>
      </c>
    </row>
    <row r="22" spans="1:7" s="37" customFormat="1" ht="12.75">
      <c r="A22" s="36"/>
      <c r="B22" s="6"/>
      <c r="C22" s="6"/>
      <c r="D22" s="39"/>
      <c r="E22" s="39"/>
      <c r="F22" s="39"/>
      <c r="G22" s="50"/>
    </row>
    <row r="23" spans="1:7" s="37" customFormat="1" ht="12.75">
      <c r="A23" s="36"/>
      <c r="B23" s="6" t="s">
        <v>54</v>
      </c>
      <c r="C23" s="6" t="s">
        <v>7</v>
      </c>
      <c r="D23" s="39">
        <v>2.4</v>
      </c>
      <c r="E23" s="39">
        <f>E19+E20</f>
        <v>3676.1000000000004</v>
      </c>
      <c r="F23" s="39">
        <f>D23*E23</f>
        <v>8822.640000000001</v>
      </c>
      <c r="G23" s="39">
        <f>F23*12</f>
        <v>105871.68000000002</v>
      </c>
    </row>
    <row r="24" spans="1:7" s="37" customFormat="1" ht="12.75">
      <c r="A24" s="36"/>
      <c r="B24" s="6"/>
      <c r="C24" s="6"/>
      <c r="D24" s="39"/>
      <c r="E24" s="39"/>
      <c r="F24" s="39"/>
      <c r="G24" s="39"/>
    </row>
    <row r="25" spans="1:7" s="40" customFormat="1" ht="12.75">
      <c r="A25" s="36"/>
      <c r="B25" s="4" t="s">
        <v>59</v>
      </c>
      <c r="C25" s="4"/>
      <c r="D25" s="4"/>
      <c r="E25" s="45"/>
      <c r="F25" s="46">
        <f>F21+F23</f>
        <v>42841.843</v>
      </c>
      <c r="G25" s="46">
        <f>G21+G23</f>
        <v>514102.11600000004</v>
      </c>
    </row>
    <row r="26" spans="1:6" ht="13.5" thickBot="1">
      <c r="A26" s="55"/>
      <c r="B26" s="56"/>
      <c r="C26" s="57"/>
      <c r="D26" s="58"/>
      <c r="E26" s="57"/>
      <c r="F26" s="59"/>
    </row>
    <row r="27" spans="1:7" ht="15.75">
      <c r="A27" s="136" t="s">
        <v>20</v>
      </c>
      <c r="B27" s="139" t="s">
        <v>71</v>
      </c>
      <c r="C27" s="140"/>
      <c r="D27" s="140"/>
      <c r="E27" s="140"/>
      <c r="F27" s="140"/>
      <c r="G27" s="141"/>
    </row>
    <row r="28" spans="1:7" ht="13.5" thickBot="1">
      <c r="A28" s="137"/>
      <c r="B28" s="133" t="s">
        <v>87</v>
      </c>
      <c r="C28" s="134"/>
      <c r="D28" s="134"/>
      <c r="E28" s="134"/>
      <c r="F28" s="134"/>
      <c r="G28" s="135"/>
    </row>
    <row r="29" spans="1:7" ht="39" thickBot="1">
      <c r="A29" s="86"/>
      <c r="B29" s="99">
        <v>3</v>
      </c>
      <c r="C29" s="11" t="s">
        <v>21</v>
      </c>
      <c r="D29" s="11" t="s">
        <v>22</v>
      </c>
      <c r="E29" s="11" t="s">
        <v>23</v>
      </c>
      <c r="F29" s="100" t="s">
        <v>90</v>
      </c>
      <c r="G29" s="100" t="s">
        <v>60</v>
      </c>
    </row>
    <row r="30" spans="1:7" ht="13.5" thickBot="1">
      <c r="A30" s="112"/>
      <c r="B30" s="13" t="s">
        <v>24</v>
      </c>
      <c r="C30" s="84"/>
      <c r="D30" s="84"/>
      <c r="E30" s="84"/>
      <c r="F30" s="85" t="s">
        <v>25</v>
      </c>
      <c r="G30" s="85" t="s">
        <v>25</v>
      </c>
    </row>
    <row r="31" spans="1:7" ht="13.5" thickBot="1">
      <c r="A31" s="15">
        <v>1</v>
      </c>
      <c r="B31" s="16" t="s">
        <v>26</v>
      </c>
      <c r="C31" s="17"/>
      <c r="D31" s="17"/>
      <c r="E31" s="17"/>
      <c r="F31" s="67">
        <f>F32+F33</f>
        <v>5122.269587000001</v>
      </c>
      <c r="G31" s="67">
        <f>G32+G33</f>
        <v>61467.235044</v>
      </c>
    </row>
    <row r="32" spans="1:7" ht="12.75">
      <c r="A32" s="104"/>
      <c r="B32" s="89" t="s">
        <v>29</v>
      </c>
      <c r="C32" s="88" t="s">
        <v>27</v>
      </c>
      <c r="D32" s="21">
        <v>36.99</v>
      </c>
      <c r="E32" s="88">
        <v>108</v>
      </c>
      <c r="F32" s="62">
        <f>D32*E32</f>
        <v>3994.92</v>
      </c>
      <c r="G32" s="62">
        <f>F32*12</f>
        <v>47939.04</v>
      </c>
    </row>
    <row r="33" spans="1:7" ht="13.5" thickBot="1">
      <c r="A33" s="104"/>
      <c r="B33" s="89" t="s">
        <v>28</v>
      </c>
      <c r="C33" s="88" t="s">
        <v>7</v>
      </c>
      <c r="D33" s="21">
        <v>306.67</v>
      </c>
      <c r="E33" s="88">
        <v>3676.1</v>
      </c>
      <c r="F33" s="62">
        <f>D33*E33/1000</f>
        <v>1127.3495870000002</v>
      </c>
      <c r="G33" s="62">
        <f>F33*12</f>
        <v>13528.195044000002</v>
      </c>
    </row>
    <row r="34" spans="1:7" ht="13.5" thickBot="1">
      <c r="A34" s="15">
        <v>2</v>
      </c>
      <c r="B34" s="16" t="s">
        <v>31</v>
      </c>
      <c r="C34" s="17"/>
      <c r="D34" s="25"/>
      <c r="E34" s="17"/>
      <c r="F34" s="64">
        <f>F35</f>
        <v>570.24</v>
      </c>
      <c r="G34" s="64">
        <f>G35</f>
        <v>6842.88</v>
      </c>
    </row>
    <row r="35" spans="1:7" ht="13.5" thickBot="1">
      <c r="A35" s="107"/>
      <c r="B35" s="90" t="s">
        <v>32</v>
      </c>
      <c r="C35" s="91" t="s">
        <v>27</v>
      </c>
      <c r="D35" s="26">
        <v>5.28</v>
      </c>
      <c r="E35" s="91">
        <v>108</v>
      </c>
      <c r="F35" s="65">
        <f>D35*E35</f>
        <v>570.24</v>
      </c>
      <c r="G35" s="62">
        <f>F35*12</f>
        <v>6842.88</v>
      </c>
    </row>
    <row r="36" spans="1:7" ht="13.5" thickBot="1">
      <c r="A36" s="15">
        <v>3</v>
      </c>
      <c r="B36" s="16" t="s">
        <v>33</v>
      </c>
      <c r="C36" s="17"/>
      <c r="D36" s="25"/>
      <c r="E36" s="17"/>
      <c r="F36" s="64">
        <f>F37</f>
        <v>778.2671310000001</v>
      </c>
      <c r="G36" s="64">
        <f>G37</f>
        <v>9339.205572</v>
      </c>
    </row>
    <row r="37" spans="1:7" ht="13.5" thickBot="1">
      <c r="A37" s="107"/>
      <c r="B37" s="90" t="s">
        <v>34</v>
      </c>
      <c r="C37" s="91" t="s">
        <v>7</v>
      </c>
      <c r="D37" s="24">
        <v>211.71</v>
      </c>
      <c r="E37" s="91">
        <v>3676.1</v>
      </c>
      <c r="F37" s="62">
        <f>D37*E37/1000</f>
        <v>778.2671310000001</v>
      </c>
      <c r="G37" s="62">
        <f>F37*12</f>
        <v>9339.205572</v>
      </c>
    </row>
    <row r="38" spans="1:7" ht="13.5" thickBot="1">
      <c r="A38" s="15">
        <v>4</v>
      </c>
      <c r="B38" s="16" t="s">
        <v>35</v>
      </c>
      <c r="C38" s="17" t="s">
        <v>27</v>
      </c>
      <c r="D38" s="27">
        <v>5.03</v>
      </c>
      <c r="E38" s="17">
        <v>108</v>
      </c>
      <c r="F38" s="66">
        <f>D38*E38</f>
        <v>543.24</v>
      </c>
      <c r="G38" s="62">
        <f>F38*12</f>
        <v>6518.88</v>
      </c>
    </row>
    <row r="39" spans="1:7" ht="13.5" thickBot="1">
      <c r="A39" s="15">
        <v>5</v>
      </c>
      <c r="B39" s="16" t="s">
        <v>65</v>
      </c>
      <c r="C39" s="17"/>
      <c r="D39" s="25"/>
      <c r="E39" s="17"/>
      <c r="F39" s="64">
        <f>F40</f>
        <v>660.852497</v>
      </c>
      <c r="G39" s="64">
        <f>G40</f>
        <v>7930.229964</v>
      </c>
    </row>
    <row r="40" spans="1:7" ht="13.5" thickBot="1">
      <c r="A40" s="104"/>
      <c r="B40" s="89" t="s">
        <v>72</v>
      </c>
      <c r="C40" s="88" t="s">
        <v>7</v>
      </c>
      <c r="D40" s="21">
        <v>179.77</v>
      </c>
      <c r="E40" s="88">
        <v>3676.1</v>
      </c>
      <c r="F40" s="62">
        <f>D40*E40/1000</f>
        <v>660.852497</v>
      </c>
      <c r="G40" s="62">
        <f>F40*12</f>
        <v>7930.229964</v>
      </c>
    </row>
    <row r="41" spans="1:7" ht="13.5" thickBot="1">
      <c r="A41" s="15">
        <v>6</v>
      </c>
      <c r="B41" s="16" t="s">
        <v>66</v>
      </c>
      <c r="C41" s="17"/>
      <c r="D41" s="25"/>
      <c r="E41" s="17"/>
      <c r="F41" s="64">
        <f>F42</f>
        <v>409.039647</v>
      </c>
      <c r="G41" s="64">
        <f>G42</f>
        <v>4908.475764</v>
      </c>
    </row>
    <row r="42" spans="1:7" ht="13.5" thickBot="1">
      <c r="A42" s="104"/>
      <c r="B42" s="89" t="s">
        <v>72</v>
      </c>
      <c r="C42" s="88" t="s">
        <v>7</v>
      </c>
      <c r="D42" s="21">
        <v>111.27</v>
      </c>
      <c r="E42" s="88">
        <v>3676.1</v>
      </c>
      <c r="F42" s="62">
        <f>D42*E42/1000</f>
        <v>409.039647</v>
      </c>
      <c r="G42" s="62">
        <f>F42*12</f>
        <v>4908.475764</v>
      </c>
    </row>
    <row r="43" spans="1:7" ht="13.5" thickBot="1">
      <c r="A43" s="15">
        <v>7</v>
      </c>
      <c r="B43" s="28" t="s">
        <v>73</v>
      </c>
      <c r="C43" s="28"/>
      <c r="D43" s="60"/>
      <c r="E43" s="28"/>
      <c r="F43" s="67">
        <f>F44</f>
        <v>433.853322</v>
      </c>
      <c r="G43" s="67">
        <f>G44</f>
        <v>5206.239864</v>
      </c>
    </row>
    <row r="44" spans="1:7" ht="15" thickBot="1">
      <c r="A44" s="92"/>
      <c r="B44" s="22" t="s">
        <v>72</v>
      </c>
      <c r="C44" s="20" t="s">
        <v>7</v>
      </c>
      <c r="D44" s="49">
        <v>118.02</v>
      </c>
      <c r="E44" s="20">
        <v>3676.1</v>
      </c>
      <c r="F44" s="62">
        <f>D44*E44/1000</f>
        <v>433.853322</v>
      </c>
      <c r="G44" s="62">
        <f>F44*12</f>
        <v>5206.239864</v>
      </c>
    </row>
    <row r="45" spans="1:7" ht="13.5" thickBot="1">
      <c r="A45" s="15">
        <v>8</v>
      </c>
      <c r="B45" s="28" t="s">
        <v>74</v>
      </c>
      <c r="C45" s="17"/>
      <c r="D45" s="61"/>
      <c r="E45" s="17"/>
      <c r="F45" s="67">
        <f>F46</f>
        <v>649.493348</v>
      </c>
      <c r="G45" s="67">
        <f>G46</f>
        <v>7793.920176</v>
      </c>
    </row>
    <row r="46" spans="1:7" ht="13.5" thickBot="1">
      <c r="A46" s="47"/>
      <c r="B46" s="22" t="s">
        <v>72</v>
      </c>
      <c r="C46" s="20" t="s">
        <v>7</v>
      </c>
      <c r="D46" s="49">
        <v>176.68</v>
      </c>
      <c r="E46" s="20">
        <v>3676.1</v>
      </c>
      <c r="F46" s="62">
        <f>D46*E46/1000</f>
        <v>649.493348</v>
      </c>
      <c r="G46" s="62">
        <f>F46*12</f>
        <v>7793.920176</v>
      </c>
    </row>
    <row r="47" spans="1:7" ht="13.5" thickBot="1">
      <c r="A47" s="15">
        <v>9</v>
      </c>
      <c r="B47" s="16" t="s">
        <v>75</v>
      </c>
      <c r="C47" s="17"/>
      <c r="D47" s="61"/>
      <c r="E47" s="17"/>
      <c r="F47" s="67">
        <f>F48</f>
        <v>551.304663</v>
      </c>
      <c r="G47" s="67">
        <f>G48</f>
        <v>6615.6559560000005</v>
      </c>
    </row>
    <row r="48" spans="1:7" ht="13.5" thickBot="1">
      <c r="A48" s="47"/>
      <c r="B48" s="20" t="s">
        <v>76</v>
      </c>
      <c r="C48" s="20" t="s">
        <v>7</v>
      </c>
      <c r="D48" s="49">
        <v>903.63</v>
      </c>
      <c r="E48" s="20">
        <v>610.1</v>
      </c>
      <c r="F48" s="69">
        <f>D48*E48/1000</f>
        <v>551.304663</v>
      </c>
      <c r="G48" s="62">
        <f>F48*12</f>
        <v>6615.6559560000005</v>
      </c>
    </row>
    <row r="49" spans="1:7" ht="13.5" thickBot="1">
      <c r="A49" s="15">
        <v>10</v>
      </c>
      <c r="B49" s="28" t="s">
        <v>36</v>
      </c>
      <c r="C49" s="28" t="s">
        <v>7</v>
      </c>
      <c r="D49" s="29"/>
      <c r="E49" s="28"/>
      <c r="F49" s="70">
        <f>F50</f>
        <v>2504.440764</v>
      </c>
      <c r="G49" s="70">
        <f>G50</f>
        <v>30053.289168</v>
      </c>
    </row>
    <row r="50" spans="1:7" ht="13.5" thickBot="1">
      <c r="A50" s="113"/>
      <c r="B50" s="87" t="s">
        <v>19</v>
      </c>
      <c r="C50" s="87"/>
      <c r="D50" s="18">
        <v>3798.06</v>
      </c>
      <c r="E50" s="87">
        <v>659.4</v>
      </c>
      <c r="F50" s="69">
        <f>D50*E50/1000</f>
        <v>2504.440764</v>
      </c>
      <c r="G50" s="62">
        <f>F50*12</f>
        <v>30053.289168</v>
      </c>
    </row>
    <row r="51" spans="1:7" ht="13.5" thickBot="1">
      <c r="A51" s="15">
        <v>11</v>
      </c>
      <c r="B51" s="28" t="s">
        <v>37</v>
      </c>
      <c r="C51" s="28" t="s">
        <v>7</v>
      </c>
      <c r="D51" s="29"/>
      <c r="E51" s="28"/>
      <c r="F51" s="70">
        <f>F52</f>
        <v>1230.710404</v>
      </c>
      <c r="G51" s="70">
        <f>G52</f>
        <v>14768.524848</v>
      </c>
    </row>
    <row r="52" spans="1:7" ht="13.5" thickBot="1">
      <c r="A52" s="113"/>
      <c r="B52" s="87" t="s">
        <v>38</v>
      </c>
      <c r="C52" s="87"/>
      <c r="D52" s="18">
        <v>6560.29</v>
      </c>
      <c r="E52" s="87">
        <v>187.6</v>
      </c>
      <c r="F52" s="69">
        <f>D52*E52/1000</f>
        <v>1230.710404</v>
      </c>
      <c r="G52" s="62">
        <f>F52*12</f>
        <v>14768.524848</v>
      </c>
    </row>
    <row r="53" spans="1:7" ht="13.5" thickBot="1">
      <c r="A53" s="15">
        <v>12</v>
      </c>
      <c r="B53" s="28" t="s">
        <v>39</v>
      </c>
      <c r="C53" s="28" t="s">
        <v>16</v>
      </c>
      <c r="D53" s="29"/>
      <c r="E53" s="28"/>
      <c r="F53" s="70">
        <f>F54</f>
        <v>1257.86</v>
      </c>
      <c r="G53" s="70">
        <f>G54</f>
        <v>15094.32</v>
      </c>
    </row>
    <row r="54" spans="1:7" ht="13.5" thickBot="1">
      <c r="A54" s="112"/>
      <c r="B54" s="91" t="s">
        <v>40</v>
      </c>
      <c r="C54" s="91"/>
      <c r="D54" s="26">
        <v>5.77</v>
      </c>
      <c r="E54" s="91">
        <v>218</v>
      </c>
      <c r="F54" s="71">
        <f>D54*E54</f>
        <v>1257.86</v>
      </c>
      <c r="G54" s="62">
        <f>F54*12</f>
        <v>15094.32</v>
      </c>
    </row>
    <row r="55" spans="1:7" ht="12.75">
      <c r="A55" s="30">
        <v>13</v>
      </c>
      <c r="B55" s="31" t="s">
        <v>77</v>
      </c>
      <c r="C55" s="31" t="s">
        <v>41</v>
      </c>
      <c r="D55" s="18">
        <v>3974.44</v>
      </c>
      <c r="E55" s="32">
        <v>1</v>
      </c>
      <c r="F55" s="72">
        <f>D55*E55</f>
        <v>3974.44</v>
      </c>
      <c r="G55" s="63">
        <f>F55*12</f>
        <v>47693.28</v>
      </c>
    </row>
    <row r="56" spans="1:7" s="37" customFormat="1" ht="13.5" thickBot="1">
      <c r="A56" s="81"/>
      <c r="B56" s="82" t="s">
        <v>42</v>
      </c>
      <c r="C56" s="82"/>
      <c r="D56" s="124"/>
      <c r="E56" s="82"/>
      <c r="F56" s="125">
        <f>F31+F34+F36+F38+F39+F41+F43+F45+F47+F49+F51+F53+F55</f>
        <v>18686.011363</v>
      </c>
      <c r="G56" s="125">
        <f>G31+G34+G36+G38+G39+G41+G43+G45+G47+G49+G51+G53+G55</f>
        <v>224232.13635600003</v>
      </c>
    </row>
    <row r="57" spans="1:7" ht="13.5" thickBot="1">
      <c r="A57" s="12">
        <v>14</v>
      </c>
      <c r="B57" s="114" t="s">
        <v>67</v>
      </c>
      <c r="C57" s="14"/>
      <c r="D57" s="18"/>
      <c r="E57" s="14"/>
      <c r="F57" s="72">
        <v>1072</v>
      </c>
      <c r="G57" s="63">
        <f>F57*12</f>
        <v>12864</v>
      </c>
    </row>
    <row r="58" spans="1:7" ht="12.75">
      <c r="A58" s="30">
        <v>15</v>
      </c>
      <c r="B58" s="31" t="s">
        <v>81</v>
      </c>
      <c r="C58" s="32"/>
      <c r="D58" s="21"/>
      <c r="E58" s="32"/>
      <c r="F58" s="73">
        <f>F57*0.07</f>
        <v>75.04</v>
      </c>
      <c r="G58" s="63">
        <f>F58*12</f>
        <v>900.48</v>
      </c>
    </row>
    <row r="59" spans="1:7" ht="13.5" thickBot="1">
      <c r="A59" s="19">
        <v>16</v>
      </c>
      <c r="B59" s="34" t="s">
        <v>43</v>
      </c>
      <c r="C59" s="20"/>
      <c r="D59" s="26"/>
      <c r="E59" s="20"/>
      <c r="F59" s="74">
        <f>F60+F61+F62+F63+F64+F65+F66+F67+F68</f>
        <v>4053.1745</v>
      </c>
      <c r="G59" s="74">
        <f>G60+G61+G62+G63+G64+G65+G66+G67+G68</f>
        <v>48638.09399999999</v>
      </c>
    </row>
    <row r="60" spans="1:7" ht="12.75">
      <c r="A60" s="47"/>
      <c r="B60" s="20" t="s">
        <v>44</v>
      </c>
      <c r="C60" s="20" t="s">
        <v>7</v>
      </c>
      <c r="D60" s="18">
        <v>0.7</v>
      </c>
      <c r="E60" s="88">
        <v>3676.1</v>
      </c>
      <c r="F60" s="75">
        <f aca="true" t="shared" si="0" ref="F60:F66">D60*E60</f>
        <v>2573.27</v>
      </c>
      <c r="G60" s="62">
        <f aca="true" t="shared" si="1" ref="G60:G68">F60*12</f>
        <v>30879.239999999998</v>
      </c>
    </row>
    <row r="61" spans="1:7" ht="12.75">
      <c r="A61" s="47"/>
      <c r="B61" s="20" t="s">
        <v>45</v>
      </c>
      <c r="C61" s="20" t="s">
        <v>7</v>
      </c>
      <c r="D61" s="21">
        <f>2/12*0.3</f>
        <v>0.049999999999999996</v>
      </c>
      <c r="E61" s="20">
        <v>1506</v>
      </c>
      <c r="F61" s="76">
        <f t="shared" si="0"/>
        <v>75.3</v>
      </c>
      <c r="G61" s="62">
        <f t="shared" si="1"/>
        <v>903.5999999999999</v>
      </c>
    </row>
    <row r="62" spans="1:7" ht="12.75">
      <c r="A62" s="47"/>
      <c r="B62" s="20" t="s">
        <v>46</v>
      </c>
      <c r="C62" s="20" t="s">
        <v>7</v>
      </c>
      <c r="D62" s="33">
        <f>1/12</f>
        <v>0.08333333333333333</v>
      </c>
      <c r="E62" s="20">
        <v>1506</v>
      </c>
      <c r="F62" s="76">
        <f t="shared" si="0"/>
        <v>125.5</v>
      </c>
      <c r="G62" s="62">
        <f t="shared" si="1"/>
        <v>1506</v>
      </c>
    </row>
    <row r="63" spans="1:7" s="103" customFormat="1" ht="12.75">
      <c r="A63" s="102"/>
      <c r="B63" s="20" t="s">
        <v>78</v>
      </c>
      <c r="C63" s="20"/>
      <c r="D63" s="77">
        <v>0.01</v>
      </c>
      <c r="E63" s="20">
        <v>3676.1</v>
      </c>
      <c r="F63" s="76">
        <f t="shared" si="0"/>
        <v>36.761</v>
      </c>
      <c r="G63" s="62">
        <f t="shared" si="1"/>
        <v>441.13200000000006</v>
      </c>
    </row>
    <row r="64" spans="1:7" ht="12.75">
      <c r="A64" s="47"/>
      <c r="B64" s="20" t="s">
        <v>68</v>
      </c>
      <c r="C64" s="20" t="s">
        <v>30</v>
      </c>
      <c r="D64" s="21">
        <v>76.1</v>
      </c>
      <c r="E64" s="20">
        <v>1</v>
      </c>
      <c r="F64" s="76">
        <f t="shared" si="0"/>
        <v>76.1</v>
      </c>
      <c r="G64" s="62">
        <f t="shared" si="1"/>
        <v>913.1999999999999</v>
      </c>
    </row>
    <row r="65" spans="1:7" ht="12.75">
      <c r="A65" s="47"/>
      <c r="B65" s="20" t="s">
        <v>80</v>
      </c>
      <c r="C65" s="20" t="s">
        <v>30</v>
      </c>
      <c r="D65" s="21">
        <f>906.58</f>
        <v>906.58</v>
      </c>
      <c r="E65" s="20">
        <v>1</v>
      </c>
      <c r="F65" s="76">
        <f t="shared" si="0"/>
        <v>906.58</v>
      </c>
      <c r="G65" s="62">
        <f t="shared" si="1"/>
        <v>10878.960000000001</v>
      </c>
    </row>
    <row r="66" spans="1:7" ht="12.75">
      <c r="A66" s="47"/>
      <c r="B66" s="20" t="s">
        <v>47</v>
      </c>
      <c r="C66" s="20" t="s">
        <v>30</v>
      </c>
      <c r="D66" s="33">
        <f>1094.9*1.1/12</f>
        <v>100.36583333333334</v>
      </c>
      <c r="E66" s="20">
        <v>1</v>
      </c>
      <c r="F66" s="76">
        <f t="shared" si="0"/>
        <v>100.36583333333334</v>
      </c>
      <c r="G66" s="62">
        <f t="shared" si="1"/>
        <v>1204.39</v>
      </c>
    </row>
    <row r="67" spans="1:7" ht="12.75">
      <c r="A67" s="47"/>
      <c r="B67" s="20" t="s">
        <v>48</v>
      </c>
      <c r="C67" s="20" t="s">
        <v>7</v>
      </c>
      <c r="D67" s="21">
        <v>0.27</v>
      </c>
      <c r="E67" s="88">
        <v>3676.1</v>
      </c>
      <c r="F67" s="76">
        <f>D67*E67/12</f>
        <v>82.71225</v>
      </c>
      <c r="G67" s="62">
        <f t="shared" si="1"/>
        <v>992.547</v>
      </c>
    </row>
    <row r="68" spans="1:7" ht="12.75">
      <c r="A68" s="48"/>
      <c r="B68" s="23" t="s">
        <v>49</v>
      </c>
      <c r="C68" s="23" t="s">
        <v>7</v>
      </c>
      <c r="D68" s="24">
        <v>0.25</v>
      </c>
      <c r="E68" s="88">
        <v>3676.1</v>
      </c>
      <c r="F68" s="76">
        <f>D68*E68/12</f>
        <v>76.58541666666666</v>
      </c>
      <c r="G68" s="62">
        <f t="shared" si="1"/>
        <v>919.0249999999999</v>
      </c>
    </row>
    <row r="69" spans="1:7" ht="12.75">
      <c r="A69" s="1">
        <v>17</v>
      </c>
      <c r="B69" s="106" t="s">
        <v>79</v>
      </c>
      <c r="C69" s="88"/>
      <c r="D69" s="21"/>
      <c r="E69" s="87"/>
      <c r="F69" s="78">
        <f>F70+F71</f>
        <v>54.3581675</v>
      </c>
      <c r="G69" s="78">
        <f>G70+G71</f>
        <v>652.29801</v>
      </c>
    </row>
    <row r="70" spans="1:7" ht="12.75">
      <c r="A70" s="104"/>
      <c r="B70" s="89" t="s">
        <v>91</v>
      </c>
      <c r="C70" s="88" t="s">
        <v>69</v>
      </c>
      <c r="D70" s="33">
        <f>1.1*15.51</f>
        <v>17.061</v>
      </c>
      <c r="E70" s="88">
        <v>12.81</v>
      </c>
      <c r="F70" s="76">
        <f>D70*E70/12</f>
        <v>18.2126175</v>
      </c>
      <c r="G70" s="62">
        <f>F70*12</f>
        <v>218.55141</v>
      </c>
    </row>
    <row r="71" spans="1:7" ht="13.5" thickBot="1">
      <c r="A71" s="81"/>
      <c r="B71" s="115" t="s">
        <v>92</v>
      </c>
      <c r="C71" s="95" t="s">
        <v>69</v>
      </c>
      <c r="D71" s="33">
        <v>33.86</v>
      </c>
      <c r="E71" s="95">
        <v>12.81</v>
      </c>
      <c r="F71" s="76">
        <f>D71*E71/12</f>
        <v>36.14555</v>
      </c>
      <c r="G71" s="62">
        <f>F71*12</f>
        <v>433.7466</v>
      </c>
    </row>
    <row r="72" spans="1:7" ht="12.75">
      <c r="A72" s="93">
        <v>18</v>
      </c>
      <c r="B72" s="96" t="s">
        <v>50</v>
      </c>
      <c r="C72" s="94" t="s">
        <v>7</v>
      </c>
      <c r="D72" s="21">
        <v>0.45</v>
      </c>
      <c r="E72" s="88">
        <v>3676.1</v>
      </c>
      <c r="F72" s="79">
        <f>D72*E72</f>
        <v>1654.245</v>
      </c>
      <c r="G72" s="63">
        <f>F72*12</f>
        <v>19850.94</v>
      </c>
    </row>
    <row r="73" spans="1:7" ht="13.5" thickBot="1">
      <c r="A73" s="81">
        <v>19</v>
      </c>
      <c r="B73" s="83" t="s">
        <v>85</v>
      </c>
      <c r="C73" s="95" t="s">
        <v>7</v>
      </c>
      <c r="D73" s="21">
        <v>0.82</v>
      </c>
      <c r="E73" s="88">
        <v>3676.1</v>
      </c>
      <c r="F73" s="73">
        <f>D73*E73</f>
        <v>3014.4019999999996</v>
      </c>
      <c r="G73" s="63">
        <f>F73*12</f>
        <v>36172.82399999999</v>
      </c>
    </row>
    <row r="74" spans="1:7" ht="13.5" thickBot="1">
      <c r="A74" s="116">
        <v>20</v>
      </c>
      <c r="B74" s="117" t="s">
        <v>86</v>
      </c>
      <c r="C74" s="118" t="s">
        <v>7</v>
      </c>
      <c r="D74" s="35">
        <v>0.06</v>
      </c>
      <c r="E74" s="88">
        <v>3676.1</v>
      </c>
      <c r="F74" s="80">
        <f>D74*E74</f>
        <v>220.56599999999997</v>
      </c>
      <c r="G74" s="63">
        <f>F74*12</f>
        <v>2646.7919999999995</v>
      </c>
    </row>
    <row r="75" spans="1:7" ht="13.5" customHeight="1">
      <c r="A75" s="93"/>
      <c r="B75" s="119" t="s">
        <v>89</v>
      </c>
      <c r="C75" s="94"/>
      <c r="D75" s="94"/>
      <c r="E75" s="94"/>
      <c r="F75" s="72">
        <f>F56+F57+F58+F59+F69+F72+F73+F74</f>
        <v>28829.797030499998</v>
      </c>
      <c r="G75" s="72">
        <f>G56+G57+G58+G59+G69+G72+G73+G74</f>
        <v>345957.5643660001</v>
      </c>
    </row>
    <row r="76" spans="1:7" ht="15.75">
      <c r="A76" s="104"/>
      <c r="B76" s="105" t="s">
        <v>51</v>
      </c>
      <c r="C76" s="88"/>
      <c r="D76" s="88"/>
      <c r="E76" s="88"/>
      <c r="F76" s="73">
        <f>F75*18/100</f>
        <v>5189.36346549</v>
      </c>
      <c r="G76" s="73">
        <f>G75*18/100</f>
        <v>62272.361585880026</v>
      </c>
    </row>
    <row r="77" spans="1:8" ht="15.75" thickBot="1">
      <c r="A77" s="81"/>
      <c r="B77" s="110" t="s">
        <v>83</v>
      </c>
      <c r="C77" s="111"/>
      <c r="D77" s="120"/>
      <c r="E77" s="120"/>
      <c r="F77" s="68">
        <f>SUM(F75:F76)</f>
        <v>34019.16049599</v>
      </c>
      <c r="G77" s="68">
        <f>SUM(G75:G76)</f>
        <v>408229.92595188017</v>
      </c>
      <c r="H77" s="101"/>
    </row>
    <row r="78" spans="1:7" ht="20.25">
      <c r="A78" s="48"/>
      <c r="B78" s="121"/>
      <c r="C78" s="23"/>
      <c r="D78" s="23"/>
      <c r="E78" s="23"/>
      <c r="F78" s="122"/>
      <c r="G78" s="122"/>
    </row>
    <row r="79" spans="1:7" ht="15" thickBot="1">
      <c r="A79" s="81">
        <v>21</v>
      </c>
      <c r="B79" s="82" t="s">
        <v>54</v>
      </c>
      <c r="C79" s="82"/>
      <c r="D79" s="82">
        <v>2.4</v>
      </c>
      <c r="E79" s="88">
        <v>3676.1</v>
      </c>
      <c r="F79" s="123">
        <f>D79*E79</f>
        <v>8822.64</v>
      </c>
      <c r="G79" s="63">
        <f>F79*12</f>
        <v>105871.68</v>
      </c>
    </row>
    <row r="80" spans="1:5" ht="14.25">
      <c r="A80" s="97"/>
      <c r="B80" s="98"/>
      <c r="C80" s="98"/>
      <c r="D80" s="108"/>
      <c r="E80" s="109"/>
    </row>
  </sheetData>
  <mergeCells count="6">
    <mergeCell ref="A27:A28"/>
    <mergeCell ref="B28:G28"/>
    <mergeCell ref="B15:G15"/>
    <mergeCell ref="B16:G16"/>
    <mergeCell ref="F17:G17"/>
    <mergeCell ref="B27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dcterms:created xsi:type="dcterms:W3CDTF">2006-03-27T06:46:36Z</dcterms:created>
  <dcterms:modified xsi:type="dcterms:W3CDTF">2010-03-12T12:02:40Z</dcterms:modified>
  <cp:category/>
  <cp:version/>
  <cp:contentType/>
  <cp:contentStatus/>
</cp:coreProperties>
</file>