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8955" activeTab="0"/>
  </bookViews>
  <sheets>
    <sheet name="Тр.36 " sheetId="1" r:id="rId1"/>
  </sheets>
  <definedNames/>
  <calcPr fullCalcOnLoad="1"/>
</workbook>
</file>

<file path=xl/sharedStrings.xml><?xml version="1.0" encoding="utf-8"?>
<sst xmlns="http://schemas.openxmlformats.org/spreadsheetml/2006/main" count="121" uniqueCount="90">
  <si>
    <t>Год постройки</t>
  </si>
  <si>
    <t>г.</t>
  </si>
  <si>
    <t>Колличество этажей</t>
  </si>
  <si>
    <t>эт.</t>
  </si>
  <si>
    <t>Количество подъездов</t>
  </si>
  <si>
    <t>под.</t>
  </si>
  <si>
    <t>Полезная площадь</t>
  </si>
  <si>
    <t>кв.м.</t>
  </si>
  <si>
    <t>Материал стен</t>
  </si>
  <si>
    <t>Площадь кровли</t>
  </si>
  <si>
    <t>Вид кровли</t>
  </si>
  <si>
    <t>мягкая</t>
  </si>
  <si>
    <t>Вид оборудования ГВС</t>
  </si>
  <si>
    <t>Количество квартир</t>
  </si>
  <si>
    <t xml:space="preserve">кв. </t>
  </si>
  <si>
    <t>Количество проживающих</t>
  </si>
  <si>
    <t>чел.</t>
  </si>
  <si>
    <t>Уборочная площадь лестниц</t>
  </si>
  <si>
    <t>Уборочная площадь придомовой территории:</t>
  </si>
  <si>
    <t>2 класса</t>
  </si>
  <si>
    <t>№</t>
  </si>
  <si>
    <t>наименование статей</t>
  </si>
  <si>
    <t>ед.измерения</t>
  </si>
  <si>
    <t>тариф на ед. работ</t>
  </si>
  <si>
    <t>количество</t>
  </si>
  <si>
    <t>Содержание обслуживающего персонала</t>
  </si>
  <si>
    <t>руб.</t>
  </si>
  <si>
    <t xml:space="preserve"> Сантехнические работы</t>
  </si>
  <si>
    <t>1 квартира</t>
  </si>
  <si>
    <t xml:space="preserve">* водопровод,канализ.,ГВС </t>
  </si>
  <si>
    <t>шт.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</si>
  <si>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</si>
  <si>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</si>
  <si>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</si>
  <si>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</si>
  <si>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>Уборка придомовой территории</t>
  </si>
  <si>
    <t>Уборка лестничных клеток</t>
  </si>
  <si>
    <t>в домах с лифтами</t>
  </si>
  <si>
    <t>Обслуживание мусоропровода</t>
  </si>
  <si>
    <t>в цоколе</t>
  </si>
  <si>
    <t>чел/лифт</t>
  </si>
  <si>
    <t>Спецработы</t>
  </si>
  <si>
    <t>Вывоз ТБО</t>
  </si>
  <si>
    <t>Дератизация</t>
  </si>
  <si>
    <t>Дезинсекция</t>
  </si>
  <si>
    <t>Техническое освидетельствование лифтов</t>
  </si>
  <si>
    <t>Обслуживание внутрен.устройства газоснабжения</t>
  </si>
  <si>
    <t>Аварийное прикрытие внутренних устройств</t>
  </si>
  <si>
    <t>Прочие затраты,всего:</t>
  </si>
  <si>
    <t>куб.м.</t>
  </si>
  <si>
    <t>Аварийное обслуживание</t>
  </si>
  <si>
    <t xml:space="preserve">Расходы исполнителя </t>
  </si>
  <si>
    <t>НДС 18%</t>
  </si>
  <si>
    <t>Доходы на содержание и текущий ремонт общего имущества</t>
  </si>
  <si>
    <t>Содержание жилья</t>
  </si>
  <si>
    <t>Текущий ремонт</t>
  </si>
  <si>
    <t>ед.изм.</t>
  </si>
  <si>
    <t>тариф</t>
  </si>
  <si>
    <t>сумма</t>
  </si>
  <si>
    <t>Статьи доходов</t>
  </si>
  <si>
    <t>Всего доходов</t>
  </si>
  <si>
    <t>стоимость работ в год</t>
  </si>
  <si>
    <t>панельн.</t>
  </si>
  <si>
    <t>колич.</t>
  </si>
  <si>
    <t>в месяц</t>
  </si>
  <si>
    <t>в год</t>
  </si>
  <si>
    <t xml:space="preserve"> Плотничные работы</t>
  </si>
  <si>
    <t xml:space="preserve">Материалы </t>
  </si>
  <si>
    <t xml:space="preserve">ТЗР </t>
  </si>
  <si>
    <t>Текущий ремонт и тех. обслуживание лифтов</t>
  </si>
  <si>
    <t>Итого по содержанию</t>
  </si>
  <si>
    <t>СМЕТА</t>
  </si>
  <si>
    <t>* крупнопанельные</t>
  </si>
  <si>
    <t>Содержание лифтов с диспетчеризац:</t>
  </si>
  <si>
    <t>Электроизмерительные работы</t>
  </si>
  <si>
    <t>Обслуживание  системы ЛДСС</t>
  </si>
  <si>
    <t>центральн.</t>
  </si>
  <si>
    <t>Всего расходов по содержанию общего имущества:</t>
  </si>
  <si>
    <t xml:space="preserve">* центральное отопление от ТЭЦ </t>
  </si>
  <si>
    <r>
      <t xml:space="preserve">Транспортные расходы </t>
    </r>
    <r>
      <rPr>
        <sz val="8"/>
        <rFont val="Times New Roman"/>
        <family val="1"/>
      </rPr>
      <t>(вывоз крупногабаритого мусора)</t>
    </r>
  </si>
  <si>
    <t xml:space="preserve">                                           Смета по дому № 36 пр.Тракторостроителей </t>
  </si>
  <si>
    <t>Всего:</t>
  </si>
  <si>
    <t>многоквартирного дома № 36 пр. Тракторостроителей за 2010 год</t>
  </si>
  <si>
    <t>расходов по содержанию жилого дома 36 пр.Тракторостроителей на 2010 год</t>
  </si>
  <si>
    <t>стоимость работ в месяц</t>
  </si>
  <si>
    <t xml:space="preserve"> Обслуживание систем вентиляции </t>
  </si>
  <si>
    <t>Обслуживание ДПУ</t>
  </si>
  <si>
    <t>Итого:</t>
  </si>
  <si>
    <t>промывка системы отопления</t>
  </si>
  <si>
    <t xml:space="preserve">заполнение системы отопления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</si>
</sst>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0" fillId="2" borderId="2" xfId="0" applyFont="1" applyFill="1" applyBorder="1" applyAlignment="1">
      <alignment horizontal="justify" vertical="distributed"/>
    </xf>
    <xf numFmtId="0" fontId="10" fillId="2" borderId="3" xfId="0" applyFont="1" applyFill="1" applyBorder="1" applyAlignment="1">
      <alignment horizontal="justify" vertical="distributed"/>
    </xf>
    <xf numFmtId="0" fontId="6" fillId="2" borderId="3" xfId="0" applyFont="1" applyFill="1" applyBorder="1" applyAlignment="1">
      <alignment horizontal="justify" vertical="distributed"/>
    </xf>
    <xf numFmtId="0" fontId="8" fillId="0" borderId="4" xfId="0" applyFont="1" applyBorder="1" applyAlignment="1">
      <alignment/>
    </xf>
    <xf numFmtId="0" fontId="11" fillId="2" borderId="5" xfId="0" applyFont="1" applyFill="1" applyBorder="1" applyAlignment="1">
      <alignment/>
    </xf>
    <xf numFmtId="0" fontId="8" fillId="0" borderId="6" xfId="0" applyFont="1" applyBorder="1" applyAlignment="1">
      <alignment/>
    </xf>
    <xf numFmtId="0" fontId="11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8" fillId="0" borderId="9" xfId="0" applyFont="1" applyBorder="1" applyAlignment="1">
      <alignment/>
    </xf>
    <xf numFmtId="0" fontId="10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1" fillId="2" borderId="8" xfId="0" applyFont="1" applyFill="1" applyBorder="1" applyAlignment="1">
      <alignment/>
    </xf>
    <xf numFmtId="0" fontId="12" fillId="0" borderId="8" xfId="0" applyFont="1" applyBorder="1" applyAlignment="1">
      <alignment/>
    </xf>
    <xf numFmtId="0" fontId="8" fillId="0" borderId="1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5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1" xfId="0" applyFont="1" applyBorder="1" applyAlignment="1">
      <alignment/>
    </xf>
    <xf numFmtId="0" fontId="11" fillId="2" borderId="12" xfId="0" applyFont="1" applyFill="1" applyBorder="1" applyAlignment="1">
      <alignment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4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0" fillId="2" borderId="14" xfId="0" applyFont="1" applyFill="1" applyBorder="1" applyAlignment="1">
      <alignment/>
    </xf>
    <xf numFmtId="2" fontId="6" fillId="2" borderId="22" xfId="0" applyNumberFormat="1" applyFont="1" applyFill="1" applyBorder="1" applyAlignment="1">
      <alignment/>
    </xf>
    <xf numFmtId="2" fontId="5" fillId="2" borderId="22" xfId="0" applyNumberFormat="1" applyFont="1" applyFill="1" applyBorder="1" applyAlignment="1">
      <alignment/>
    </xf>
    <xf numFmtId="2" fontId="5" fillId="2" borderId="23" xfId="0" applyNumberFormat="1" applyFont="1" applyFill="1" applyBorder="1" applyAlignment="1">
      <alignment/>
    </xf>
    <xf numFmtId="2" fontId="6" fillId="2" borderId="24" xfId="0" applyNumberFormat="1" applyFont="1" applyFill="1" applyBorder="1" applyAlignment="1">
      <alignment/>
    </xf>
    <xf numFmtId="2" fontId="5" fillId="2" borderId="25" xfId="0" applyNumberFormat="1" applyFont="1" applyFill="1" applyBorder="1" applyAlignment="1">
      <alignment/>
    </xf>
    <xf numFmtId="2" fontId="11" fillId="2" borderId="23" xfId="0" applyNumberFormat="1" applyFont="1" applyFill="1" applyBorder="1" applyAlignment="1">
      <alignment/>
    </xf>
    <xf numFmtId="2" fontId="11" fillId="2" borderId="22" xfId="0" applyNumberFormat="1" applyFont="1" applyFill="1" applyBorder="1" applyAlignment="1">
      <alignment/>
    </xf>
    <xf numFmtId="2" fontId="6" fillId="2" borderId="26" xfId="17" applyNumberFormat="1" applyFont="1" applyFill="1" applyBorder="1" applyAlignment="1">
      <alignment/>
    </xf>
    <xf numFmtId="2" fontId="5" fillId="2" borderId="23" xfId="17" applyNumberFormat="1" applyFont="1" applyFill="1" applyBorder="1" applyAlignment="1">
      <alignment/>
    </xf>
    <xf numFmtId="2" fontId="6" fillId="2" borderId="24" xfId="17" applyNumberFormat="1" applyFont="1" applyFill="1" applyBorder="1" applyAlignment="1">
      <alignment/>
    </xf>
    <xf numFmtId="2" fontId="11" fillId="2" borderId="27" xfId="17" applyNumberFormat="1" applyFont="1" applyFill="1" applyBorder="1" applyAlignment="1">
      <alignment/>
    </xf>
    <xf numFmtId="2" fontId="11" fillId="2" borderId="24" xfId="17" applyNumberFormat="1" applyFont="1" applyFill="1" applyBorder="1" applyAlignment="1">
      <alignment/>
    </xf>
    <xf numFmtId="2" fontId="11" fillId="2" borderId="22" xfId="17" applyNumberFormat="1" applyFont="1" applyFill="1" applyBorder="1" applyAlignment="1">
      <alignment/>
    </xf>
    <xf numFmtId="2" fontId="11" fillId="2" borderId="28" xfId="17" applyNumberFormat="1" applyFont="1" applyFill="1" applyBorder="1" applyAlignment="1">
      <alignment/>
    </xf>
    <xf numFmtId="2" fontId="10" fillId="2" borderId="27" xfId="0" applyNumberFormat="1" applyFont="1" applyFill="1" applyBorder="1" applyAlignment="1">
      <alignment/>
    </xf>
    <xf numFmtId="2" fontId="10" fillId="2" borderId="22" xfId="17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1" fillId="2" borderId="26" xfId="17" applyNumberFormat="1" applyFont="1" applyFill="1" applyBorder="1" applyAlignment="1">
      <alignment/>
    </xf>
    <xf numFmtId="0" fontId="11" fillId="2" borderId="22" xfId="17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5" fillId="2" borderId="30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1" xfId="0" applyFont="1" applyFill="1" applyBorder="1" applyAlignment="1">
      <alignment horizontal="justify" vertical="distributed"/>
    </xf>
    <xf numFmtId="2" fontId="0" fillId="0" borderId="0" xfId="0" applyNumberFormat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10" fillId="2" borderId="28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22" fillId="2" borderId="15" xfId="0" applyFont="1" applyFill="1" applyBorder="1" applyAlignment="1">
      <alignment/>
    </xf>
    <xf numFmtId="0" fontId="10" fillId="2" borderId="14" xfId="0" applyFont="1" applyFill="1" applyBorder="1" applyAlignment="1">
      <alignment horizontal="left"/>
    </xf>
    <xf numFmtId="0" fontId="9" fillId="0" borderId="6" xfId="0" applyFont="1" applyBorder="1" applyAlignment="1">
      <alignment/>
    </xf>
    <xf numFmtId="0" fontId="5" fillId="2" borderId="29" xfId="0" applyFont="1" applyFill="1" applyBorder="1" applyAlignment="1">
      <alignment/>
    </xf>
    <xf numFmtId="0" fontId="22" fillId="2" borderId="3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0" fillId="2" borderId="33" xfId="0" applyFont="1" applyFill="1" applyBorder="1" applyAlignment="1">
      <alignment/>
    </xf>
    <xf numFmtId="2" fontId="11" fillId="2" borderId="24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4.625" style="0" customWidth="1"/>
    <col min="2" max="2" width="46.25390625" style="0" customWidth="1"/>
    <col min="3" max="3" width="12.625" style="0" customWidth="1"/>
    <col min="6" max="6" width="11.25390625" style="0" customWidth="1"/>
    <col min="7" max="7" width="11.00390625" style="0" customWidth="1"/>
  </cols>
  <sheetData>
    <row r="1" spans="1:6" ht="18.75">
      <c r="A1" s="1"/>
      <c r="B1" s="2" t="s">
        <v>80</v>
      </c>
      <c r="C1" s="3"/>
      <c r="D1" s="4"/>
      <c r="E1" s="4"/>
      <c r="F1" s="5"/>
    </row>
    <row r="2" spans="1:6" ht="12.75">
      <c r="A2" s="4"/>
      <c r="B2" s="6" t="s">
        <v>0</v>
      </c>
      <c r="C2" s="6"/>
      <c r="D2" s="7">
        <v>1989</v>
      </c>
      <c r="E2" s="6" t="s">
        <v>1</v>
      </c>
      <c r="F2" s="5"/>
    </row>
    <row r="3" spans="1:6" ht="12.75">
      <c r="A3" s="4"/>
      <c r="B3" s="6" t="s">
        <v>2</v>
      </c>
      <c r="C3" s="6"/>
      <c r="D3" s="7">
        <v>10</v>
      </c>
      <c r="E3" s="6" t="s">
        <v>3</v>
      </c>
      <c r="F3" s="5"/>
    </row>
    <row r="4" spans="1:6" ht="12.75">
      <c r="A4" s="4"/>
      <c r="B4" s="6" t="s">
        <v>4</v>
      </c>
      <c r="C4" s="6"/>
      <c r="D4" s="7">
        <v>7</v>
      </c>
      <c r="E4" s="6" t="s">
        <v>5</v>
      </c>
      <c r="F4" s="5"/>
    </row>
    <row r="5" spans="1:6" ht="12.75">
      <c r="A5" s="4"/>
      <c r="B5" s="6" t="s">
        <v>6</v>
      </c>
      <c r="C5" s="6"/>
      <c r="D5" s="7">
        <v>14944.7</v>
      </c>
      <c r="E5" s="6" t="s">
        <v>7</v>
      </c>
      <c r="F5" s="5"/>
    </row>
    <row r="6" spans="1:6" ht="12.75">
      <c r="A6" s="4"/>
      <c r="B6" s="6" t="s">
        <v>8</v>
      </c>
      <c r="C6" s="6"/>
      <c r="D6" s="7" t="s">
        <v>62</v>
      </c>
      <c r="E6" s="6" t="s">
        <v>7</v>
      </c>
      <c r="F6" s="5"/>
    </row>
    <row r="7" spans="1:6" ht="12.75">
      <c r="A7" s="4"/>
      <c r="B7" s="6" t="s">
        <v>9</v>
      </c>
      <c r="C7" s="6"/>
      <c r="D7" s="8">
        <v>1732</v>
      </c>
      <c r="E7" s="6" t="s">
        <v>7</v>
      </c>
      <c r="F7" s="5"/>
    </row>
    <row r="8" spans="1:6" ht="12.75">
      <c r="A8" s="4"/>
      <c r="B8" s="6" t="s">
        <v>10</v>
      </c>
      <c r="C8" s="6"/>
      <c r="D8" s="8" t="s">
        <v>11</v>
      </c>
      <c r="E8" s="6" t="s">
        <v>7</v>
      </c>
      <c r="F8" s="5"/>
    </row>
    <row r="9" spans="1:6" ht="12.75">
      <c r="A9" s="4"/>
      <c r="B9" s="6" t="s">
        <v>12</v>
      </c>
      <c r="C9" s="6"/>
      <c r="D9" s="55" t="s">
        <v>76</v>
      </c>
      <c r="E9" s="6"/>
      <c r="F9" s="5"/>
    </row>
    <row r="10" spans="1:6" ht="12.75">
      <c r="A10" s="4"/>
      <c r="B10" s="6" t="s">
        <v>13</v>
      </c>
      <c r="C10" s="6"/>
      <c r="D10" s="7">
        <v>280</v>
      </c>
      <c r="E10" s="6" t="s">
        <v>14</v>
      </c>
      <c r="F10" s="5"/>
    </row>
    <row r="11" spans="1:6" ht="12.75">
      <c r="A11" s="4"/>
      <c r="B11" s="6" t="s">
        <v>15</v>
      </c>
      <c r="C11" s="6"/>
      <c r="D11" s="7">
        <v>750</v>
      </c>
      <c r="E11" s="6" t="s">
        <v>16</v>
      </c>
      <c r="F11" s="5"/>
    </row>
    <row r="12" spans="1:6" ht="12.75">
      <c r="A12" s="4"/>
      <c r="B12" s="6" t="s">
        <v>17</v>
      </c>
      <c r="C12" s="6"/>
      <c r="D12" s="7">
        <v>2198</v>
      </c>
      <c r="E12" s="6" t="s">
        <v>7</v>
      </c>
      <c r="F12" s="5"/>
    </row>
    <row r="13" spans="1:6" ht="12.75">
      <c r="A13" s="6"/>
      <c r="B13" s="6" t="s">
        <v>18</v>
      </c>
      <c r="C13" s="6"/>
      <c r="D13" s="7">
        <v>2432.9</v>
      </c>
      <c r="E13" s="6" t="s">
        <v>7</v>
      </c>
      <c r="F13" s="5"/>
    </row>
    <row r="14" spans="1:7" s="45" customFormat="1" ht="15.75">
      <c r="A14" s="44"/>
      <c r="B14" s="129" t="s">
        <v>53</v>
      </c>
      <c r="C14" s="123"/>
      <c r="D14" s="123"/>
      <c r="E14" s="123"/>
      <c r="F14" s="123"/>
      <c r="G14" s="124"/>
    </row>
    <row r="15" spans="1:7" s="45" customFormat="1" ht="15.75">
      <c r="A15" s="44"/>
      <c r="B15" s="121" t="s">
        <v>82</v>
      </c>
      <c r="C15" s="122"/>
      <c r="D15" s="122"/>
      <c r="E15" s="122"/>
      <c r="F15" s="122"/>
      <c r="G15" s="125"/>
    </row>
    <row r="16" spans="1:7" s="39" customFormat="1" ht="12.75">
      <c r="A16" s="40"/>
      <c r="B16" s="41" t="s">
        <v>59</v>
      </c>
      <c r="C16" s="6" t="s">
        <v>56</v>
      </c>
      <c r="D16" s="41" t="s">
        <v>57</v>
      </c>
      <c r="E16" s="43" t="s">
        <v>63</v>
      </c>
      <c r="F16" s="119" t="s">
        <v>58</v>
      </c>
      <c r="G16" s="120"/>
    </row>
    <row r="17" spans="1:7" s="39" customFormat="1" ht="12.75">
      <c r="A17" s="40"/>
      <c r="B17" s="41"/>
      <c r="C17" s="6"/>
      <c r="D17" s="41"/>
      <c r="E17" s="41"/>
      <c r="F17" s="46" t="s">
        <v>64</v>
      </c>
      <c r="G17" s="46" t="s">
        <v>65</v>
      </c>
    </row>
    <row r="18" spans="1:7" s="39" customFormat="1" ht="12.75">
      <c r="A18" s="38"/>
      <c r="B18" s="6" t="s">
        <v>54</v>
      </c>
      <c r="C18" s="6" t="s">
        <v>7</v>
      </c>
      <c r="D18" s="41">
        <v>9.53</v>
      </c>
      <c r="E18" s="41">
        <v>11525.4</v>
      </c>
      <c r="F18" s="55">
        <f>D18*E18</f>
        <v>109837.06199999999</v>
      </c>
      <c r="G18" s="55">
        <f>F18*12</f>
        <v>1318044.744</v>
      </c>
    </row>
    <row r="19" spans="1:7" s="39" customFormat="1" ht="12.75">
      <c r="A19" s="38"/>
      <c r="B19" s="6"/>
      <c r="C19" s="6"/>
      <c r="D19" s="41">
        <v>8.63</v>
      </c>
      <c r="E19" s="41">
        <v>3419.3</v>
      </c>
      <c r="F19" s="55">
        <f>D19*E19</f>
        <v>29508.559000000005</v>
      </c>
      <c r="G19" s="55">
        <f>F19*12</f>
        <v>354102.70800000004</v>
      </c>
    </row>
    <row r="20" spans="1:7" s="59" customFormat="1" ht="13.5">
      <c r="A20" s="56"/>
      <c r="B20" s="10" t="s">
        <v>70</v>
      </c>
      <c r="C20" s="9"/>
      <c r="D20" s="57"/>
      <c r="E20" s="57"/>
      <c r="F20" s="58">
        <f>F18+F19</f>
        <v>139345.62099999998</v>
      </c>
      <c r="G20" s="58">
        <f>G18+G19</f>
        <v>1672147.452</v>
      </c>
    </row>
    <row r="21" spans="1:7" s="39" customFormat="1" ht="12.75">
      <c r="A21" s="38"/>
      <c r="B21" s="6"/>
      <c r="C21" s="6"/>
      <c r="D21" s="41"/>
      <c r="E21" s="41"/>
      <c r="F21" s="41"/>
      <c r="G21" s="55"/>
    </row>
    <row r="22" spans="1:7" s="39" customFormat="1" ht="12.75">
      <c r="A22" s="38"/>
      <c r="B22" s="6" t="s">
        <v>55</v>
      </c>
      <c r="C22" s="6" t="s">
        <v>7</v>
      </c>
      <c r="D22" s="41">
        <v>2.4</v>
      </c>
      <c r="E22" s="41">
        <f>E18+E19</f>
        <v>14944.7</v>
      </c>
      <c r="F22" s="41">
        <f>D22*E22</f>
        <v>35867.28</v>
      </c>
      <c r="G22" s="41">
        <f>F22*12</f>
        <v>430407.36</v>
      </c>
    </row>
    <row r="23" spans="1:7" s="39" customFormat="1" ht="12.75">
      <c r="A23" s="38"/>
      <c r="B23" s="6"/>
      <c r="C23" s="6"/>
      <c r="D23" s="41"/>
      <c r="E23" s="41"/>
      <c r="F23" s="41"/>
      <c r="G23" s="41"/>
    </row>
    <row r="24" spans="1:7" s="42" customFormat="1" ht="12.75">
      <c r="A24" s="38"/>
      <c r="B24" s="4" t="s">
        <v>60</v>
      </c>
      <c r="C24" s="4"/>
      <c r="D24" s="4"/>
      <c r="E24" s="47"/>
      <c r="F24" s="48">
        <f>F20+F22</f>
        <v>175212.90099999998</v>
      </c>
      <c r="G24" s="49">
        <f>F24*12</f>
        <v>2102554.812</v>
      </c>
    </row>
    <row r="25" spans="1:6" ht="12.75">
      <c r="A25" s="60"/>
      <c r="B25" s="61"/>
      <c r="C25" s="62"/>
      <c r="D25" s="63"/>
      <c r="E25" s="62"/>
      <c r="F25" s="64"/>
    </row>
    <row r="26" spans="1:6" ht="13.5" thickBot="1">
      <c r="A26" s="6"/>
      <c r="B26" s="98"/>
      <c r="C26" s="98" t="s">
        <v>19</v>
      </c>
      <c r="D26" s="99">
        <v>2432.9</v>
      </c>
      <c r="E26" s="98" t="s">
        <v>7</v>
      </c>
      <c r="F26" s="100"/>
    </row>
    <row r="27" spans="1:7" ht="13.5">
      <c r="A27" s="130" t="s">
        <v>20</v>
      </c>
      <c r="B27" s="126" t="s">
        <v>71</v>
      </c>
      <c r="C27" s="127"/>
      <c r="D27" s="127"/>
      <c r="E27" s="127"/>
      <c r="F27" s="127"/>
      <c r="G27" s="128"/>
    </row>
    <row r="28" spans="1:7" ht="13.5" thickBot="1">
      <c r="A28" s="131"/>
      <c r="B28" s="132" t="s">
        <v>83</v>
      </c>
      <c r="C28" s="133"/>
      <c r="D28" s="133"/>
      <c r="E28" s="133"/>
      <c r="F28" s="133"/>
      <c r="G28" s="134"/>
    </row>
    <row r="29" spans="1:7" ht="39" thickBot="1">
      <c r="A29" s="109"/>
      <c r="B29" s="11" t="s">
        <v>21</v>
      </c>
      <c r="C29" s="12" t="s">
        <v>22</v>
      </c>
      <c r="D29" s="13" t="s">
        <v>23</v>
      </c>
      <c r="E29" s="12" t="s">
        <v>24</v>
      </c>
      <c r="F29" s="96" t="s">
        <v>84</v>
      </c>
      <c r="G29" s="96" t="s">
        <v>61</v>
      </c>
    </row>
    <row r="30" spans="1:7" ht="13.5" thickBot="1">
      <c r="A30" s="14"/>
      <c r="B30" s="15" t="s">
        <v>25</v>
      </c>
      <c r="C30" s="104"/>
      <c r="D30" s="104"/>
      <c r="E30" s="104"/>
      <c r="F30" s="101" t="s">
        <v>26</v>
      </c>
      <c r="G30" s="101" t="s">
        <v>26</v>
      </c>
    </row>
    <row r="31" spans="1:7" ht="13.5" thickBot="1">
      <c r="A31" s="16">
        <v>1</v>
      </c>
      <c r="B31" s="17" t="s">
        <v>27</v>
      </c>
      <c r="C31" s="18"/>
      <c r="D31" s="18"/>
      <c r="E31" s="18"/>
      <c r="F31" s="70">
        <f>F32+F33</f>
        <v>14940.291149</v>
      </c>
      <c r="G31" s="70">
        <f>G32+G33</f>
        <v>179283.49378800002</v>
      </c>
    </row>
    <row r="32" spans="1:7" ht="12.75">
      <c r="A32" s="51"/>
      <c r="B32" s="25" t="s">
        <v>29</v>
      </c>
      <c r="C32" s="23" t="s">
        <v>28</v>
      </c>
      <c r="D32" s="24">
        <v>36.99</v>
      </c>
      <c r="E32" s="23">
        <v>280</v>
      </c>
      <c r="F32" s="65">
        <f>D32*E32</f>
        <v>10357.2</v>
      </c>
      <c r="G32" s="65">
        <f>F32*12</f>
        <v>124286.40000000001</v>
      </c>
    </row>
    <row r="33" spans="1:7" ht="13.5" thickBot="1">
      <c r="A33" s="51"/>
      <c r="B33" s="25" t="s">
        <v>78</v>
      </c>
      <c r="C33" s="23" t="s">
        <v>7</v>
      </c>
      <c r="D33" s="24">
        <v>306.67</v>
      </c>
      <c r="E33" s="23">
        <v>14944.7</v>
      </c>
      <c r="F33" s="65">
        <f>D33*E33/1000</f>
        <v>4583.091149</v>
      </c>
      <c r="G33" s="65">
        <f>F33*12</f>
        <v>54997.093788</v>
      </c>
    </row>
    <row r="34" spans="1:7" ht="13.5" thickBot="1">
      <c r="A34" s="16">
        <v>2</v>
      </c>
      <c r="B34" s="17" t="s">
        <v>31</v>
      </c>
      <c r="C34" s="18"/>
      <c r="D34" s="29"/>
      <c r="E34" s="18"/>
      <c r="F34" s="67">
        <f>F35</f>
        <v>1478.4</v>
      </c>
      <c r="G34" s="67">
        <f>G35</f>
        <v>17740.800000000003</v>
      </c>
    </row>
    <row r="35" spans="1:7" ht="13.5" thickBot="1">
      <c r="A35" s="53"/>
      <c r="B35" s="26" t="s">
        <v>32</v>
      </c>
      <c r="C35" s="27" t="s">
        <v>28</v>
      </c>
      <c r="D35" s="30">
        <v>5.28</v>
      </c>
      <c r="E35" s="27">
        <v>280</v>
      </c>
      <c r="F35" s="68">
        <f>D35*E35</f>
        <v>1478.4</v>
      </c>
      <c r="G35" s="65">
        <f>F35*12</f>
        <v>17740.800000000003</v>
      </c>
    </row>
    <row r="36" spans="1:7" ht="13.5" thickBot="1">
      <c r="A36" s="16">
        <v>3</v>
      </c>
      <c r="B36" s="17" t="s">
        <v>33</v>
      </c>
      <c r="C36" s="18"/>
      <c r="D36" s="29"/>
      <c r="E36" s="18"/>
      <c r="F36" s="67">
        <f>F37</f>
        <v>3163.9424370000006</v>
      </c>
      <c r="G36" s="67">
        <f>G37</f>
        <v>37967.309244000004</v>
      </c>
    </row>
    <row r="37" spans="1:7" ht="13.5" thickBot="1">
      <c r="A37" s="53"/>
      <c r="B37" s="26" t="s">
        <v>34</v>
      </c>
      <c r="C37" s="27" t="s">
        <v>7</v>
      </c>
      <c r="D37" s="28">
        <v>211.71</v>
      </c>
      <c r="E37" s="27">
        <v>14944.7</v>
      </c>
      <c r="F37" s="65">
        <f>D37*E37/1000</f>
        <v>3163.9424370000006</v>
      </c>
      <c r="G37" s="65">
        <f>F37*12</f>
        <v>37967.309244000004</v>
      </c>
    </row>
    <row r="38" spans="1:7" ht="13.5" thickBot="1">
      <c r="A38" s="16">
        <v>4</v>
      </c>
      <c r="B38" s="17" t="s">
        <v>85</v>
      </c>
      <c r="C38" s="18" t="s">
        <v>28</v>
      </c>
      <c r="D38" s="31">
        <v>5.03</v>
      </c>
      <c r="E38" s="18">
        <v>280</v>
      </c>
      <c r="F38" s="69">
        <f>D38*E38</f>
        <v>1408.4</v>
      </c>
      <c r="G38" s="66">
        <f>F38*12</f>
        <v>16900.800000000003</v>
      </c>
    </row>
    <row r="39" spans="1:7" ht="13.5" thickBot="1">
      <c r="A39" s="16">
        <v>5</v>
      </c>
      <c r="B39" s="17" t="s">
        <v>66</v>
      </c>
      <c r="C39" s="18"/>
      <c r="D39" s="29"/>
      <c r="E39" s="18"/>
      <c r="F39" s="67">
        <f>F40</f>
        <v>0</v>
      </c>
      <c r="G39" s="67">
        <f>G40</f>
        <v>0</v>
      </c>
    </row>
    <row r="40" spans="1:7" ht="13.5" thickBot="1">
      <c r="A40" s="51"/>
      <c r="B40" s="25" t="s">
        <v>72</v>
      </c>
      <c r="C40" s="23" t="s">
        <v>7</v>
      </c>
      <c r="D40" s="24">
        <v>0</v>
      </c>
      <c r="E40" s="23">
        <v>14944.7</v>
      </c>
      <c r="F40" s="65">
        <f>D40*E40/1000</f>
        <v>0</v>
      </c>
      <c r="G40" s="65">
        <f>E40*F40/1000</f>
        <v>0</v>
      </c>
    </row>
    <row r="41" spans="1:7" ht="13.5" thickBot="1">
      <c r="A41" s="16">
        <v>10</v>
      </c>
      <c r="B41" s="32" t="s">
        <v>35</v>
      </c>
      <c r="C41" s="32" t="s">
        <v>7</v>
      </c>
      <c r="D41" s="33"/>
      <c r="E41" s="32"/>
      <c r="F41" s="73">
        <f>F42</f>
        <v>9240.300174</v>
      </c>
      <c r="G41" s="73">
        <f>G42</f>
        <v>110883.602088</v>
      </c>
    </row>
    <row r="42" spans="1:7" ht="13.5" thickBot="1">
      <c r="A42" s="50"/>
      <c r="B42" s="20" t="s">
        <v>19</v>
      </c>
      <c r="C42" s="20"/>
      <c r="D42" s="21">
        <v>3798.06</v>
      </c>
      <c r="E42" s="20">
        <v>2432.9</v>
      </c>
      <c r="F42" s="72">
        <f>D42*E42/1000</f>
        <v>9240.300174</v>
      </c>
      <c r="G42" s="65">
        <f>F42*12</f>
        <v>110883.602088</v>
      </c>
    </row>
    <row r="43" spans="1:7" ht="13.5" thickBot="1">
      <c r="A43" s="16">
        <v>11</v>
      </c>
      <c r="B43" s="32" t="s">
        <v>36</v>
      </c>
      <c r="C43" s="32" t="s">
        <v>7</v>
      </c>
      <c r="D43" s="33"/>
      <c r="E43" s="32"/>
      <c r="F43" s="73">
        <f>F44</f>
        <v>14419.51742</v>
      </c>
      <c r="G43" s="73">
        <f>G44</f>
        <v>173034.20904</v>
      </c>
    </row>
    <row r="44" spans="1:7" ht="13.5" thickBot="1">
      <c r="A44" s="50"/>
      <c r="B44" s="20" t="s">
        <v>37</v>
      </c>
      <c r="C44" s="20"/>
      <c r="D44" s="21">
        <v>6560.29</v>
      </c>
      <c r="E44" s="20">
        <v>2198</v>
      </c>
      <c r="F44" s="72">
        <f>D44*E44/1000</f>
        <v>14419.51742</v>
      </c>
      <c r="G44" s="65">
        <f>F44*12</f>
        <v>173034.20904</v>
      </c>
    </row>
    <row r="45" spans="1:7" ht="13.5" thickBot="1">
      <c r="A45" s="16">
        <v>12</v>
      </c>
      <c r="B45" s="32" t="s">
        <v>38</v>
      </c>
      <c r="C45" s="32" t="s">
        <v>16</v>
      </c>
      <c r="D45" s="33"/>
      <c r="E45" s="32"/>
      <c r="F45" s="73">
        <f>F46</f>
        <v>4327.5</v>
      </c>
      <c r="G45" s="73">
        <f>G46</f>
        <v>51930</v>
      </c>
    </row>
    <row r="46" spans="1:7" ht="13.5" thickBot="1">
      <c r="A46" s="53"/>
      <c r="B46" s="27" t="s">
        <v>39</v>
      </c>
      <c r="C46" s="27"/>
      <c r="D46" s="30">
        <v>5.77</v>
      </c>
      <c r="E46" s="27">
        <v>750</v>
      </c>
      <c r="F46" s="74">
        <f>D46*E46</f>
        <v>4327.5</v>
      </c>
      <c r="G46" s="65">
        <f>F46*12</f>
        <v>51930</v>
      </c>
    </row>
    <row r="47" spans="1:7" ht="13.5" thickBot="1">
      <c r="A47" s="54">
        <v>13</v>
      </c>
      <c r="B47" s="105" t="s">
        <v>73</v>
      </c>
      <c r="C47" s="86" t="s">
        <v>40</v>
      </c>
      <c r="D47" s="21">
        <v>3974.44</v>
      </c>
      <c r="E47" s="86">
        <v>7</v>
      </c>
      <c r="F47" s="75">
        <f>D47*E47</f>
        <v>27821.08</v>
      </c>
      <c r="G47" s="66">
        <f>F47*12</f>
        <v>333852.96</v>
      </c>
    </row>
    <row r="48" spans="1:7" ht="13.5" thickBot="1">
      <c r="A48" s="118"/>
      <c r="B48" s="89" t="s">
        <v>87</v>
      </c>
      <c r="C48" s="117"/>
      <c r="D48" s="30"/>
      <c r="E48" s="95"/>
      <c r="F48" s="76">
        <f>F31+F34+F36+F38+F39+F41+F43+F45+F47</f>
        <v>76799.43118000001</v>
      </c>
      <c r="G48" s="76">
        <f>G31+G34+G36+G38+G39+G41+G43+G45+G47</f>
        <v>921593.1741599999</v>
      </c>
    </row>
    <row r="49" spans="1:7" ht="12.75">
      <c r="A49" s="19">
        <v>14</v>
      </c>
      <c r="B49" s="94" t="s">
        <v>67</v>
      </c>
      <c r="C49" s="92"/>
      <c r="D49" s="21"/>
      <c r="E49" s="92"/>
      <c r="F49" s="75">
        <v>1450.35</v>
      </c>
      <c r="G49" s="66">
        <f>F49*12</f>
        <v>17404.199999999997</v>
      </c>
    </row>
    <row r="50" spans="1:7" ht="13.5" thickBot="1">
      <c r="A50" s="14">
        <v>15</v>
      </c>
      <c r="B50" s="110" t="s">
        <v>68</v>
      </c>
      <c r="C50" s="85"/>
      <c r="D50" s="24"/>
      <c r="E50" s="85"/>
      <c r="F50" s="77">
        <f>F49*0.07</f>
        <v>101.5245</v>
      </c>
      <c r="G50" s="66">
        <f>F50*12</f>
        <v>1218.294</v>
      </c>
    </row>
    <row r="51" spans="1:7" ht="15" thickBot="1">
      <c r="A51" s="34">
        <v>16</v>
      </c>
      <c r="B51" s="111" t="s">
        <v>41</v>
      </c>
      <c r="C51" s="92"/>
      <c r="D51" s="30"/>
      <c r="E51" s="92"/>
      <c r="F51" s="78">
        <f>F52+F53+F54+F55+F56+F57+F58+F59+F60+F61</f>
        <v>19669.434833333333</v>
      </c>
      <c r="G51" s="78">
        <f>G52+G53+G54+G55+G56+G57+G58+G59+G60+G61</f>
        <v>236033.21799999996</v>
      </c>
    </row>
    <row r="52" spans="1:7" ht="12.75">
      <c r="A52" s="22"/>
      <c r="B52" s="23" t="s">
        <v>42</v>
      </c>
      <c r="C52" s="23" t="s">
        <v>7</v>
      </c>
      <c r="D52" s="21">
        <v>0.7</v>
      </c>
      <c r="E52" s="23">
        <v>14944.7</v>
      </c>
      <c r="F52" s="79">
        <f aca="true" t="shared" si="0" ref="F52:F58">D52*E52</f>
        <v>10461.289999999999</v>
      </c>
      <c r="G52" s="65">
        <f aca="true" t="shared" si="1" ref="G52:G61">F52*12</f>
        <v>125535.47999999998</v>
      </c>
    </row>
    <row r="53" spans="1:7" ht="12.75">
      <c r="A53" s="22"/>
      <c r="B53" s="23" t="s">
        <v>43</v>
      </c>
      <c r="C53" s="23" t="s">
        <v>7</v>
      </c>
      <c r="D53" s="24">
        <f>2/12*0.3</f>
        <v>0.049999999999999996</v>
      </c>
      <c r="E53" s="23">
        <v>2473.3</v>
      </c>
      <c r="F53" s="80">
        <f t="shared" si="0"/>
        <v>123.66499999999999</v>
      </c>
      <c r="G53" s="65">
        <f t="shared" si="1"/>
        <v>1483.98</v>
      </c>
    </row>
    <row r="54" spans="1:7" ht="12.75">
      <c r="A54" s="22"/>
      <c r="B54" s="23" t="s">
        <v>44</v>
      </c>
      <c r="C54" s="23" t="s">
        <v>7</v>
      </c>
      <c r="D54" s="35">
        <f>1/12</f>
        <v>0.08333333333333333</v>
      </c>
      <c r="E54" s="23">
        <v>2473.3</v>
      </c>
      <c r="F54" s="80">
        <f t="shared" si="0"/>
        <v>206.10833333333335</v>
      </c>
      <c r="G54" s="65">
        <f t="shared" si="1"/>
        <v>2473.3</v>
      </c>
    </row>
    <row r="55" spans="1:7" ht="12.75">
      <c r="A55" s="112"/>
      <c r="B55" s="23" t="s">
        <v>74</v>
      </c>
      <c r="C55" s="23"/>
      <c r="D55" s="81">
        <v>0.01</v>
      </c>
      <c r="E55" s="7">
        <v>14944.7</v>
      </c>
      <c r="F55" s="80">
        <f t="shared" si="0"/>
        <v>149.447</v>
      </c>
      <c r="G55" s="65">
        <f t="shared" si="1"/>
        <v>1793.364</v>
      </c>
    </row>
    <row r="56" spans="1:7" ht="12.75">
      <c r="A56" s="22"/>
      <c r="B56" s="23" t="s">
        <v>75</v>
      </c>
      <c r="C56" s="23" t="s">
        <v>30</v>
      </c>
      <c r="D56" s="24">
        <v>76.1</v>
      </c>
      <c r="E56" s="23">
        <v>7</v>
      </c>
      <c r="F56" s="80">
        <f t="shared" si="0"/>
        <v>532.6999999999999</v>
      </c>
      <c r="G56" s="65">
        <f t="shared" si="1"/>
        <v>6392.4</v>
      </c>
    </row>
    <row r="57" spans="1:7" ht="12.75">
      <c r="A57" s="22"/>
      <c r="B57" s="23" t="s">
        <v>69</v>
      </c>
      <c r="C57" s="23" t="s">
        <v>30</v>
      </c>
      <c r="D57" s="24">
        <f>906.58</f>
        <v>906.58</v>
      </c>
      <c r="E57" s="23">
        <v>7</v>
      </c>
      <c r="F57" s="80">
        <f t="shared" si="0"/>
        <v>6346.06</v>
      </c>
      <c r="G57" s="65">
        <f t="shared" si="1"/>
        <v>76152.72</v>
      </c>
    </row>
    <row r="58" spans="1:7" ht="12.75">
      <c r="A58" s="22"/>
      <c r="B58" s="23" t="s">
        <v>45</v>
      </c>
      <c r="C58" s="23" t="s">
        <v>30</v>
      </c>
      <c r="D58" s="35">
        <f>1094.9*1.1/12</f>
        <v>100.36583333333334</v>
      </c>
      <c r="E58" s="23">
        <v>7</v>
      </c>
      <c r="F58" s="80">
        <f t="shared" si="0"/>
        <v>702.5608333333334</v>
      </c>
      <c r="G58" s="65">
        <f t="shared" si="1"/>
        <v>8430.730000000001</v>
      </c>
    </row>
    <row r="59" spans="1:7" ht="12.75">
      <c r="A59" s="22"/>
      <c r="B59" s="23" t="s">
        <v>46</v>
      </c>
      <c r="C59" s="23" t="s">
        <v>7</v>
      </c>
      <c r="D59" s="24">
        <v>0.27</v>
      </c>
      <c r="E59" s="23">
        <v>14944.7</v>
      </c>
      <c r="F59" s="80">
        <f>D59*E59/12</f>
        <v>336.25575000000003</v>
      </c>
      <c r="G59" s="65">
        <f t="shared" si="1"/>
        <v>4035.0690000000004</v>
      </c>
    </row>
    <row r="60" spans="1:7" ht="12.75">
      <c r="A60" s="22"/>
      <c r="B60" s="23" t="s">
        <v>47</v>
      </c>
      <c r="C60" s="23" t="s">
        <v>7</v>
      </c>
      <c r="D60" s="24">
        <v>0.25</v>
      </c>
      <c r="E60" s="23">
        <v>14944.7</v>
      </c>
      <c r="F60" s="80">
        <f>D60*E60/12</f>
        <v>311.34791666666666</v>
      </c>
      <c r="G60" s="65">
        <f t="shared" si="1"/>
        <v>3736.175</v>
      </c>
    </row>
    <row r="61" spans="1:7" ht="13.5" thickBot="1">
      <c r="A61" s="22"/>
      <c r="B61" s="23" t="s">
        <v>86</v>
      </c>
      <c r="C61" s="23" t="s">
        <v>30</v>
      </c>
      <c r="D61" s="24"/>
      <c r="E61" s="23"/>
      <c r="F61" s="80">
        <v>500</v>
      </c>
      <c r="G61" s="65">
        <f t="shared" si="1"/>
        <v>6000</v>
      </c>
    </row>
    <row r="62" spans="1:7" ht="12.75">
      <c r="A62" s="34">
        <v>17</v>
      </c>
      <c r="B62" s="91" t="s">
        <v>48</v>
      </c>
      <c r="C62" s="92"/>
      <c r="D62" s="21"/>
      <c r="E62" s="92"/>
      <c r="F62" s="82">
        <f>F63+F64</f>
        <v>192.26920916666666</v>
      </c>
      <c r="G62" s="82">
        <f>G63+G64</f>
        <v>2307.2305100000003</v>
      </c>
    </row>
    <row r="63" spans="1:7" ht="12.75">
      <c r="A63" s="22"/>
      <c r="B63" s="88" t="s">
        <v>88</v>
      </c>
      <c r="C63" s="87" t="s">
        <v>49</v>
      </c>
      <c r="D63" s="35">
        <f>1.1*15.51</f>
        <v>17.061</v>
      </c>
      <c r="E63" s="87">
        <v>45.31</v>
      </c>
      <c r="F63" s="80">
        <f>D63*E63/12</f>
        <v>64.4194925</v>
      </c>
      <c r="G63" s="65">
        <f>F63*12</f>
        <v>773.0339100000001</v>
      </c>
    </row>
    <row r="64" spans="1:7" ht="12.75">
      <c r="A64" s="22"/>
      <c r="B64" s="88" t="s">
        <v>89</v>
      </c>
      <c r="C64" s="87" t="s">
        <v>49</v>
      </c>
      <c r="D64" s="35">
        <v>33.86</v>
      </c>
      <c r="E64" s="87">
        <v>45.31</v>
      </c>
      <c r="F64" s="80">
        <f>D64*E64/12</f>
        <v>127.84971666666667</v>
      </c>
      <c r="G64" s="65">
        <f>F64*12</f>
        <v>1534.1966</v>
      </c>
    </row>
    <row r="65" spans="1:7" ht="12.75">
      <c r="A65" s="22">
        <v>18</v>
      </c>
      <c r="B65" s="52" t="s">
        <v>50</v>
      </c>
      <c r="C65" s="87" t="s">
        <v>7</v>
      </c>
      <c r="D65" s="24">
        <v>0.45</v>
      </c>
      <c r="E65" s="23">
        <v>14944.7</v>
      </c>
      <c r="F65" s="83">
        <f>D65*E65</f>
        <v>6725.115000000001</v>
      </c>
      <c r="G65" s="66">
        <f>F65*12</f>
        <v>80701.38</v>
      </c>
    </row>
    <row r="66" spans="1:7" ht="13.5" thickBot="1">
      <c r="A66" s="22">
        <v>19</v>
      </c>
      <c r="B66" s="52" t="s">
        <v>51</v>
      </c>
      <c r="C66" s="87" t="s">
        <v>7</v>
      </c>
      <c r="D66" s="24">
        <v>0.82</v>
      </c>
      <c r="E66" s="23">
        <v>14944.7</v>
      </c>
      <c r="F66" s="77">
        <f>D66*E66</f>
        <v>12254.654</v>
      </c>
      <c r="G66" s="66">
        <f>F66*12</f>
        <v>147055.848</v>
      </c>
    </row>
    <row r="67" spans="1:7" ht="13.5" thickBot="1">
      <c r="A67" s="36">
        <v>20</v>
      </c>
      <c r="B67" s="105" t="s">
        <v>79</v>
      </c>
      <c r="C67" s="93" t="s">
        <v>7</v>
      </c>
      <c r="D67" s="37">
        <v>0.06</v>
      </c>
      <c r="E67" s="23">
        <v>14944.7</v>
      </c>
      <c r="F67" s="77">
        <f>D67*E67</f>
        <v>896.682</v>
      </c>
      <c r="G67" s="66">
        <f>F67*12</f>
        <v>10760.184000000001</v>
      </c>
    </row>
    <row r="68" spans="1:7" ht="15.75">
      <c r="A68" s="90"/>
      <c r="B68" s="106" t="s">
        <v>81</v>
      </c>
      <c r="C68" s="92"/>
      <c r="D68" s="92"/>
      <c r="E68" s="92"/>
      <c r="F68" s="75">
        <f>F48+F49+F50+F51+F62+F65+F66+F67</f>
        <v>118089.46072250002</v>
      </c>
      <c r="G68" s="75">
        <f>G48+G49+G50+G51+G62+G65+G66+G67</f>
        <v>1417073.5286699997</v>
      </c>
    </row>
    <row r="69" spans="1:7" ht="15.75">
      <c r="A69" s="113"/>
      <c r="B69" s="102" t="s">
        <v>52</v>
      </c>
      <c r="C69" s="87"/>
      <c r="D69" s="87"/>
      <c r="E69" s="87"/>
      <c r="F69" s="77">
        <f>F68*18/100</f>
        <v>21256.102930050005</v>
      </c>
      <c r="G69" s="77">
        <f>G68*18/100</f>
        <v>255073.23516059996</v>
      </c>
    </row>
    <row r="70" spans="1:9" ht="15.75" thickBot="1">
      <c r="A70" s="114"/>
      <c r="B70" s="103" t="s">
        <v>77</v>
      </c>
      <c r="C70" s="107"/>
      <c r="D70" s="107"/>
      <c r="E70" s="107"/>
      <c r="F70" s="71">
        <f>SUM(F68:F69)</f>
        <v>139345.56365255002</v>
      </c>
      <c r="G70" s="71">
        <f>SUM(G68:G69)</f>
        <v>1672146.7638305996</v>
      </c>
      <c r="H70" s="97"/>
      <c r="I70" s="97"/>
    </row>
    <row r="71" spans="1:7" ht="12.75">
      <c r="A71" s="53"/>
      <c r="B71" s="108"/>
      <c r="C71" s="27"/>
      <c r="D71" s="27"/>
      <c r="E71" s="27"/>
      <c r="F71" s="115"/>
      <c r="G71" s="115"/>
    </row>
    <row r="72" spans="1:7" ht="13.5" thickBot="1">
      <c r="A72" s="36">
        <v>21</v>
      </c>
      <c r="B72" s="84" t="s">
        <v>55</v>
      </c>
      <c r="C72" s="84"/>
      <c r="D72" s="84">
        <v>2.4</v>
      </c>
      <c r="E72" s="23">
        <v>14944.7</v>
      </c>
      <c r="F72" s="116">
        <f>D72*E72</f>
        <v>35867.28</v>
      </c>
      <c r="G72" s="66">
        <f>F72*12</f>
        <v>430407.36</v>
      </c>
    </row>
  </sheetData>
  <mergeCells count="6">
    <mergeCell ref="A27:A28"/>
    <mergeCell ref="B14:G14"/>
    <mergeCell ref="B15:G15"/>
    <mergeCell ref="F16:G16"/>
    <mergeCell ref="B27:G27"/>
    <mergeCell ref="B28:G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dcterms:created xsi:type="dcterms:W3CDTF">2006-03-27T06:46:36Z</dcterms:created>
  <dcterms:modified xsi:type="dcterms:W3CDTF">2010-03-12T12:03:45Z</dcterms:modified>
  <cp:category/>
  <cp:version/>
  <cp:contentType/>
  <cp:contentStatus/>
</cp:coreProperties>
</file>