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8955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<sst xmlns="http://schemas.openxmlformats.org/spreadsheetml/2006/main" count="134" uniqueCount="96">
  <si>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Год постройки</t>
  </si>
  <si>
    <t>г.</t>
  </si>
  <si>
    <t>Колличество этажей</t>
  </si>
  <si>
    <t>эт.</t>
  </si>
  <si>
    <t>Количество подъездов</t>
  </si>
  <si>
    <t>под.</t>
  </si>
  <si>
    <t>Полезная площадь</t>
  </si>
  <si>
    <t>кв.м.</t>
  </si>
  <si>
    <t>Материал стен</t>
  </si>
  <si>
    <t>Площадь кровли</t>
  </si>
  <si>
    <t>Вид кровли</t>
  </si>
  <si>
    <t>мягкая</t>
  </si>
  <si>
    <t>Вид оборудования ГВС</t>
  </si>
  <si>
    <t>Количество квартир</t>
  </si>
  <si>
    <t xml:space="preserve">кв. </t>
  </si>
  <si>
    <t>Количество проживающих</t>
  </si>
  <si>
    <t>чел.</t>
  </si>
  <si>
    <t>Уборочная площадь лестниц</t>
  </si>
  <si>
    <t>Уборочная площадь придомовой территории:</t>
  </si>
  <si>
    <t>2 класса</t>
  </si>
  <si>
    <t>3 класса</t>
  </si>
  <si>
    <t>№</t>
  </si>
  <si>
    <t>наименование статей</t>
  </si>
  <si>
    <t>ед.измерения</t>
  </si>
  <si>
    <t>тариф на ед. работ</t>
  </si>
  <si>
    <t>количество</t>
  </si>
  <si>
    <t>Содержание обслуживающего персонала</t>
  </si>
  <si>
    <t>руб.</t>
  </si>
  <si>
    <t xml:space="preserve"> Сантехнические работы</t>
  </si>
  <si>
    <t>1 квартира</t>
  </si>
  <si>
    <t xml:space="preserve">* водопровод,канализ.,ГВС </t>
  </si>
  <si>
    <t>шт.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</si>
  <si>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</si>
  <si>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</si>
  <si>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</si>
  <si>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</si>
  <si>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и кондиционирования </t>
  </si>
  <si>
    <t>Уборка придомовой территории</t>
  </si>
  <si>
    <t>Уборка лестничных клеток</t>
  </si>
  <si>
    <t>в домах с лифтами</t>
  </si>
  <si>
    <t>Обслуживание мусоропровода</t>
  </si>
  <si>
    <t>в цоколе</t>
  </si>
  <si>
    <t>чел/лифт</t>
  </si>
  <si>
    <t>итого:</t>
  </si>
  <si>
    <t>Спецработы</t>
  </si>
  <si>
    <t>Вывоз ТБО</t>
  </si>
  <si>
    <t>Дератизация</t>
  </si>
  <si>
    <t>Дезинсекция</t>
  </si>
  <si>
    <t>Техническое освидетельствование лифтов</t>
  </si>
  <si>
    <t>Обслуживание внутрен.устройства газоснабжения</t>
  </si>
  <si>
    <t>Аварийное прикрытие внутренних устройств</t>
  </si>
  <si>
    <t>Аварийное обслуживание</t>
  </si>
  <si>
    <t xml:space="preserve">Расходы исполнителя </t>
  </si>
  <si>
    <t>НДС 18%</t>
  </si>
  <si>
    <t>Доходы на содержание и текущий ремонт общего имущества</t>
  </si>
  <si>
    <t>Содержание жилья</t>
  </si>
  <si>
    <t>Текущий ремонт</t>
  </si>
  <si>
    <t>ед.изм.</t>
  </si>
  <si>
    <t>тариф</t>
  </si>
  <si>
    <t>сумма</t>
  </si>
  <si>
    <t>Статьи доходов</t>
  </si>
  <si>
    <t>Всего доходов</t>
  </si>
  <si>
    <t>стоимость работ в год</t>
  </si>
  <si>
    <t>панельн.</t>
  </si>
  <si>
    <t>колич.</t>
  </si>
  <si>
    <t>в месяц</t>
  </si>
  <si>
    <t>в год</t>
  </si>
  <si>
    <t xml:space="preserve"> Плотничные работы</t>
  </si>
  <si>
    <t xml:space="preserve"> Столярные работы</t>
  </si>
  <si>
    <t xml:space="preserve">Материалы </t>
  </si>
  <si>
    <t xml:space="preserve">ТЗР </t>
  </si>
  <si>
    <t>куб.м</t>
  </si>
  <si>
    <t>Итого по содержанию</t>
  </si>
  <si>
    <t>СМЕТА</t>
  </si>
  <si>
    <t>* крупнопанельные</t>
  </si>
  <si>
    <t>Штукатурные работы</t>
  </si>
  <si>
    <t>Малярные работы</t>
  </si>
  <si>
    <t>Кровельные работы</t>
  </si>
  <si>
    <t>*мягкая кровля</t>
  </si>
  <si>
    <t>Содержание лифтов с диспетчеризац:</t>
  </si>
  <si>
    <t>Электроизмерительные работы</t>
  </si>
  <si>
    <t>Прочие затраты, всего:</t>
  </si>
  <si>
    <t>Текущий ремонт и тех.обслуживание лифтов</t>
  </si>
  <si>
    <t xml:space="preserve">                                           Смета по дому № 30 по пр.Тракторостроителей </t>
  </si>
  <si>
    <t>Обслуживание  системы ЛДСС</t>
  </si>
  <si>
    <t>центральн.</t>
  </si>
  <si>
    <t>расходов по содержанию жилого дома 30 пр.Тракторостроителей на 2010 год</t>
  </si>
  <si>
    <t>многоквартирного дома № 30 по пр. Тракторостроителей за 2010 год</t>
  </si>
  <si>
    <t>Всего расходов по содержанию общего имущества:</t>
  </si>
  <si>
    <t xml:space="preserve">* центральное отопление от ТЭЦ </t>
  </si>
  <si>
    <r>
      <t xml:space="preserve">Транспортные расходы </t>
    </r>
    <r>
      <rPr>
        <sz val="8"/>
        <rFont val="Times New Roman"/>
        <family val="1"/>
      </rPr>
      <t>(вывоз крупногабаритого мусора)</t>
    </r>
  </si>
  <si>
    <t>Всего:</t>
  </si>
  <si>
    <t>стоимость работ в месяц</t>
  </si>
  <si>
    <t>Обслуживание ДПУ</t>
  </si>
  <si>
    <t>заполнение системы отопления</t>
  </si>
  <si>
    <t xml:space="preserve">промывка системы отопления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</si>
</sst>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Arial Cyr"/>
      <family val="0"/>
    </font>
    <font>
      <b/>
      <i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10" fillId="2" borderId="3" xfId="0" applyFont="1" applyFill="1" applyBorder="1" applyAlignment="1">
      <alignment horizontal="justify" vertical="distributed"/>
    </xf>
    <xf numFmtId="0" fontId="10" fillId="2" borderId="4" xfId="0" applyFont="1" applyFill="1" applyBorder="1" applyAlignment="1">
      <alignment horizontal="justify" vertical="distributed"/>
    </xf>
    <xf numFmtId="0" fontId="5" fillId="2" borderId="4" xfId="0" applyFont="1" applyFill="1" applyBorder="1" applyAlignment="1">
      <alignment horizontal="justify" vertical="distributed"/>
    </xf>
    <xf numFmtId="0" fontId="7" fillId="0" borderId="5" xfId="0" applyFont="1" applyBorder="1" applyAlignment="1">
      <alignment/>
    </xf>
    <xf numFmtId="0" fontId="11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7" fillId="0" borderId="8" xfId="0" applyFont="1" applyBorder="1" applyAlignment="1">
      <alignment/>
    </xf>
    <xf numFmtId="0" fontId="11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0" fillId="2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0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2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1" fillId="2" borderId="1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2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0" fontId="11" fillId="2" borderId="12" xfId="0" applyFont="1" applyFill="1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15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1" fillId="2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17" fillId="2" borderId="1" xfId="0" applyFont="1" applyFill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>
      <alignment horizontal="right"/>
    </xf>
    <xf numFmtId="0" fontId="20" fillId="2" borderId="17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17" fillId="2" borderId="10" xfId="0" applyFont="1" applyFill="1" applyBorder="1" applyAlignment="1">
      <alignment/>
    </xf>
    <xf numFmtId="2" fontId="5" fillId="2" borderId="23" xfId="0" applyNumberFormat="1" applyFont="1" applyFill="1" applyBorder="1" applyAlignment="1">
      <alignment/>
    </xf>
    <xf numFmtId="2" fontId="4" fillId="2" borderId="23" xfId="0" applyNumberFormat="1" applyFont="1" applyFill="1" applyBorder="1" applyAlignment="1">
      <alignment/>
    </xf>
    <xf numFmtId="2" fontId="4" fillId="2" borderId="24" xfId="0" applyNumberFormat="1" applyFont="1" applyFill="1" applyBorder="1" applyAlignment="1">
      <alignment/>
    </xf>
    <xf numFmtId="2" fontId="5" fillId="2" borderId="25" xfId="0" applyNumberFormat="1" applyFont="1" applyFill="1" applyBorder="1" applyAlignment="1">
      <alignment/>
    </xf>
    <xf numFmtId="2" fontId="4" fillId="2" borderId="26" xfId="0" applyNumberFormat="1" applyFont="1" applyFill="1" applyBorder="1" applyAlignment="1">
      <alignment/>
    </xf>
    <xf numFmtId="2" fontId="11" fillId="2" borderId="24" xfId="0" applyNumberFormat="1" applyFont="1" applyFill="1" applyBorder="1" applyAlignment="1">
      <alignment/>
    </xf>
    <xf numFmtId="2" fontId="5" fillId="2" borderId="27" xfId="17" applyNumberFormat="1" applyFont="1" applyFill="1" applyBorder="1" applyAlignment="1">
      <alignment/>
    </xf>
    <xf numFmtId="2" fontId="4" fillId="2" borderId="24" xfId="17" applyNumberFormat="1" applyFont="1" applyFill="1" applyBorder="1" applyAlignment="1">
      <alignment/>
    </xf>
    <xf numFmtId="2" fontId="5" fillId="2" borderId="25" xfId="17" applyNumberFormat="1" applyFont="1" applyFill="1" applyBorder="1" applyAlignment="1">
      <alignment/>
    </xf>
    <xf numFmtId="2" fontId="11" fillId="2" borderId="28" xfId="17" applyNumberFormat="1" applyFont="1" applyFill="1" applyBorder="1" applyAlignment="1">
      <alignment/>
    </xf>
    <xf numFmtId="2" fontId="11" fillId="2" borderId="25" xfId="17" applyNumberFormat="1" applyFont="1" applyFill="1" applyBorder="1" applyAlignment="1">
      <alignment/>
    </xf>
    <xf numFmtId="2" fontId="11" fillId="2" borderId="23" xfId="17" applyNumberFormat="1" applyFont="1" applyFill="1" applyBorder="1" applyAlignment="1">
      <alignment/>
    </xf>
    <xf numFmtId="2" fontId="11" fillId="2" borderId="29" xfId="17" applyNumberFormat="1" applyFont="1" applyFill="1" applyBorder="1" applyAlignment="1">
      <alignment/>
    </xf>
    <xf numFmtId="2" fontId="10" fillId="2" borderId="28" xfId="0" applyNumberFormat="1" applyFont="1" applyFill="1" applyBorder="1" applyAlignment="1">
      <alignment/>
    </xf>
    <xf numFmtId="2" fontId="10" fillId="2" borderId="23" xfId="17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1" fillId="2" borderId="27" xfId="17" applyNumberFormat="1" applyFont="1" applyFill="1" applyBorder="1" applyAlignment="1">
      <alignment/>
    </xf>
    <xf numFmtId="0" fontId="11" fillId="2" borderId="23" xfId="17" applyNumberFormat="1" applyFont="1" applyFill="1" applyBorder="1" applyAlignment="1">
      <alignment/>
    </xf>
    <xf numFmtId="2" fontId="11" fillId="2" borderId="30" xfId="17" applyNumberFormat="1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2" fontId="11" fillId="2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4" fillId="2" borderId="18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32" xfId="0" applyFont="1" applyFill="1" applyBorder="1" applyAlignment="1">
      <alignment horizontal="justify" vertical="distributed"/>
    </xf>
    <xf numFmtId="0" fontId="9" fillId="2" borderId="13" xfId="0" applyFont="1" applyFill="1" applyBorder="1" applyAlignment="1">
      <alignment/>
    </xf>
    <xf numFmtId="0" fontId="10" fillId="2" borderId="29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15" xfId="0" applyFont="1" applyBorder="1" applyAlignment="1">
      <alignment/>
    </xf>
    <xf numFmtId="164" fontId="11" fillId="2" borderId="25" xfId="0" applyNumberFormat="1" applyFont="1" applyFill="1" applyBorder="1" applyAlignment="1">
      <alignment/>
    </xf>
    <xf numFmtId="2" fontId="24" fillId="2" borderId="0" xfId="0" applyNumberFormat="1" applyFont="1" applyFill="1" applyBorder="1" applyAlignment="1">
      <alignment/>
    </xf>
    <xf numFmtId="164" fontId="24" fillId="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5" fillId="0" borderId="13" xfId="0" applyFont="1" applyBorder="1" applyAlignment="1">
      <alignment/>
    </xf>
    <xf numFmtId="2" fontId="20" fillId="0" borderId="0" xfId="0" applyNumberFormat="1" applyFont="1" applyAlignment="1">
      <alignment/>
    </xf>
    <xf numFmtId="0" fontId="4" fillId="2" borderId="19" xfId="0" applyFont="1" applyFill="1" applyBorder="1" applyAlignment="1">
      <alignment/>
    </xf>
    <xf numFmtId="2" fontId="4" fillId="2" borderId="28" xfId="17" applyNumberFormat="1" applyFont="1" applyFill="1" applyBorder="1" applyAlignment="1">
      <alignment/>
    </xf>
    <xf numFmtId="2" fontId="4" fillId="2" borderId="23" xfId="17" applyNumberFormat="1" applyFont="1" applyFill="1" applyBorder="1" applyAlignment="1">
      <alignment/>
    </xf>
    <xf numFmtId="0" fontId="19" fillId="2" borderId="14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2" fontId="19" fillId="2" borderId="23" xfId="0" applyNumberFormat="1" applyFont="1" applyFill="1" applyBorder="1" applyAlignment="1">
      <alignment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4">
      <selection activeCell="I32" sqref="I32"/>
    </sheetView>
  </sheetViews>
  <sheetFormatPr defaultColWidth="9.00390625" defaultRowHeight="12.75"/>
  <cols>
    <col min="1" max="1" width="4.25390625" style="0" customWidth="1"/>
    <col min="2" max="2" width="46.75390625" style="0" customWidth="1"/>
    <col min="5" max="5" width="10.75390625" style="0" customWidth="1"/>
    <col min="6" max="6" width="13.00390625" style="0" customWidth="1"/>
    <col min="7" max="7" width="11.375" style="0" customWidth="1"/>
    <col min="8" max="8" width="9.75390625" style="0" bestFit="1" customWidth="1"/>
  </cols>
  <sheetData>
    <row r="1" spans="1:6" ht="12.75">
      <c r="A1" s="138" t="s">
        <v>83</v>
      </c>
      <c r="B1" s="138"/>
      <c r="C1" s="138"/>
      <c r="D1" s="138"/>
      <c r="E1" s="138"/>
      <c r="F1" s="54"/>
    </row>
    <row r="2" spans="1:6" ht="12.75">
      <c r="A2" s="55"/>
      <c r="B2" s="56" t="s">
        <v>0</v>
      </c>
      <c r="C2" s="56"/>
      <c r="D2" s="57">
        <v>1989</v>
      </c>
      <c r="E2" s="56" t="s">
        <v>1</v>
      </c>
      <c r="F2" s="47"/>
    </row>
    <row r="3" spans="1:6" ht="12.75">
      <c r="A3" s="55"/>
      <c r="B3" s="56" t="s">
        <v>2</v>
      </c>
      <c r="C3" s="56"/>
      <c r="D3" s="57">
        <v>9</v>
      </c>
      <c r="E3" s="56" t="s">
        <v>3</v>
      </c>
      <c r="F3" s="47"/>
    </row>
    <row r="4" spans="1:6" ht="12.75">
      <c r="A4" s="55"/>
      <c r="B4" s="56" t="s">
        <v>4</v>
      </c>
      <c r="C4" s="56"/>
      <c r="D4" s="57">
        <v>1</v>
      </c>
      <c r="E4" s="56" t="s">
        <v>5</v>
      </c>
      <c r="F4" s="47"/>
    </row>
    <row r="5" spans="1:6" ht="12.75">
      <c r="A5" s="55"/>
      <c r="B5" s="56" t="s">
        <v>6</v>
      </c>
      <c r="C5" s="56"/>
      <c r="D5" s="57">
        <v>3682.1</v>
      </c>
      <c r="E5" s="56" t="s">
        <v>7</v>
      </c>
      <c r="F5" s="47"/>
    </row>
    <row r="6" spans="1:6" ht="12.75">
      <c r="A6" s="55"/>
      <c r="B6" s="56" t="s">
        <v>8</v>
      </c>
      <c r="C6" s="56"/>
      <c r="D6" s="57" t="s">
        <v>63</v>
      </c>
      <c r="E6" s="56" t="s">
        <v>7</v>
      </c>
      <c r="F6" s="47"/>
    </row>
    <row r="7" spans="1:6" ht="12.75">
      <c r="A7" s="55"/>
      <c r="B7" s="56" t="s">
        <v>9</v>
      </c>
      <c r="C7" s="56"/>
      <c r="D7" s="58">
        <v>472</v>
      </c>
      <c r="E7" s="56" t="s">
        <v>7</v>
      </c>
      <c r="F7" s="47"/>
    </row>
    <row r="8" spans="1:6" ht="12.75">
      <c r="A8" s="55"/>
      <c r="B8" s="56" t="s">
        <v>10</v>
      </c>
      <c r="C8" s="56"/>
      <c r="D8" s="58" t="s">
        <v>11</v>
      </c>
      <c r="E8" s="56" t="s">
        <v>7</v>
      </c>
      <c r="F8" s="47"/>
    </row>
    <row r="9" spans="1:6" ht="12.75">
      <c r="A9" s="55"/>
      <c r="B9" s="56" t="s">
        <v>12</v>
      </c>
      <c r="C9" s="56"/>
      <c r="D9" s="58" t="s">
        <v>85</v>
      </c>
      <c r="E9" s="56"/>
      <c r="F9" s="47"/>
    </row>
    <row r="10" spans="1:6" ht="12.75">
      <c r="A10" s="55"/>
      <c r="B10" s="56" t="s">
        <v>13</v>
      </c>
      <c r="C10" s="56"/>
      <c r="D10" s="57">
        <v>108</v>
      </c>
      <c r="E10" s="56" t="s">
        <v>14</v>
      </c>
      <c r="F10" s="47"/>
    </row>
    <row r="11" spans="1:6" ht="12.75">
      <c r="A11" s="55"/>
      <c r="B11" s="56" t="s">
        <v>15</v>
      </c>
      <c r="C11" s="56"/>
      <c r="D11" s="57">
        <v>204</v>
      </c>
      <c r="E11" s="56" t="s">
        <v>16</v>
      </c>
      <c r="F11" s="47"/>
    </row>
    <row r="12" spans="1:6" ht="12.75">
      <c r="A12" s="55"/>
      <c r="B12" s="56" t="s">
        <v>17</v>
      </c>
      <c r="C12" s="56"/>
      <c r="D12" s="57">
        <v>209.3</v>
      </c>
      <c r="E12" s="56" t="s">
        <v>7</v>
      </c>
      <c r="F12" s="47"/>
    </row>
    <row r="13" spans="1:6" ht="12.75">
      <c r="A13" s="55"/>
      <c r="B13" s="56" t="s">
        <v>18</v>
      </c>
      <c r="C13" s="56"/>
      <c r="D13" s="57"/>
      <c r="E13" s="56"/>
      <c r="F13" s="47"/>
    </row>
    <row r="14" spans="1:6" ht="12.75">
      <c r="A14" s="55"/>
      <c r="B14" s="59"/>
      <c r="C14" s="59" t="s">
        <v>19</v>
      </c>
      <c r="D14" s="60">
        <v>504.7</v>
      </c>
      <c r="E14" s="59" t="s">
        <v>7</v>
      </c>
      <c r="F14" s="47"/>
    </row>
    <row r="15" spans="1:6" ht="12.75">
      <c r="A15" s="1"/>
      <c r="B15" s="4"/>
      <c r="C15" s="4" t="s">
        <v>20</v>
      </c>
      <c r="D15" s="5">
        <v>0</v>
      </c>
      <c r="E15" s="4" t="s">
        <v>7</v>
      </c>
      <c r="F15" s="2"/>
    </row>
    <row r="16" spans="1:7" s="49" customFormat="1" ht="15.75">
      <c r="A16" s="48"/>
      <c r="B16" s="130" t="s">
        <v>54</v>
      </c>
      <c r="C16" s="131"/>
      <c r="D16" s="131"/>
      <c r="E16" s="131"/>
      <c r="F16" s="131"/>
      <c r="G16" s="131"/>
    </row>
    <row r="17" spans="1:7" s="49" customFormat="1" ht="15.75">
      <c r="A17" s="48"/>
      <c r="B17" s="132" t="s">
        <v>87</v>
      </c>
      <c r="C17" s="133"/>
      <c r="D17" s="133"/>
      <c r="E17" s="133"/>
      <c r="F17" s="133"/>
      <c r="G17" s="133"/>
    </row>
    <row r="18" spans="1:7" s="42" customFormat="1" ht="12.75">
      <c r="A18" s="43"/>
      <c r="B18" s="44" t="s">
        <v>60</v>
      </c>
      <c r="C18" s="3" t="s">
        <v>57</v>
      </c>
      <c r="D18" s="44" t="s">
        <v>58</v>
      </c>
      <c r="E18" s="46" t="s">
        <v>64</v>
      </c>
      <c r="F18" s="128" t="s">
        <v>59</v>
      </c>
      <c r="G18" s="129"/>
    </row>
    <row r="19" spans="1:7" s="42" customFormat="1" ht="12.75">
      <c r="A19" s="43"/>
      <c r="B19" s="44"/>
      <c r="C19" s="3"/>
      <c r="D19" s="44"/>
      <c r="E19" s="44"/>
      <c r="F19" s="50" t="s">
        <v>65</v>
      </c>
      <c r="G19" s="50" t="s">
        <v>66</v>
      </c>
    </row>
    <row r="20" spans="1:7" s="42" customFormat="1" ht="12.75">
      <c r="A20" s="41"/>
      <c r="B20" s="3" t="s">
        <v>55</v>
      </c>
      <c r="C20" s="3" t="s">
        <v>7</v>
      </c>
      <c r="D20" s="44">
        <v>9.53</v>
      </c>
      <c r="E20" s="44">
        <v>2596.9</v>
      </c>
      <c r="F20" s="65">
        <f>D20*E20</f>
        <v>24748.457</v>
      </c>
      <c r="G20" s="65">
        <f>F20*12</f>
        <v>296981.484</v>
      </c>
    </row>
    <row r="21" spans="1:7" s="42" customFormat="1" ht="12.75">
      <c r="A21" s="41"/>
      <c r="B21" s="3"/>
      <c r="C21" s="3"/>
      <c r="D21" s="44">
        <v>8.63</v>
      </c>
      <c r="E21" s="44">
        <v>1085.2</v>
      </c>
      <c r="F21" s="65">
        <f>D21*E21</f>
        <v>9365.276000000002</v>
      </c>
      <c r="G21" s="65">
        <f>F21*12</f>
        <v>112383.31200000002</v>
      </c>
    </row>
    <row r="22" spans="1:7" s="69" customFormat="1" ht="13.5">
      <c r="A22" s="66"/>
      <c r="B22" s="5" t="s">
        <v>72</v>
      </c>
      <c r="C22" s="4"/>
      <c r="D22" s="67"/>
      <c r="E22" s="67"/>
      <c r="F22" s="68">
        <f>F20+F21</f>
        <v>34113.733</v>
      </c>
      <c r="G22" s="68">
        <f>G20+G21</f>
        <v>409364.79600000003</v>
      </c>
    </row>
    <row r="23" spans="1:7" s="42" customFormat="1" ht="12.75">
      <c r="A23" s="41"/>
      <c r="B23" s="3"/>
      <c r="C23" s="3"/>
      <c r="D23" s="44"/>
      <c r="E23" s="44"/>
      <c r="F23" s="44"/>
      <c r="G23" s="65"/>
    </row>
    <row r="24" spans="1:7" s="42" customFormat="1" ht="12.75">
      <c r="A24" s="41"/>
      <c r="B24" s="3" t="s">
        <v>56</v>
      </c>
      <c r="C24" s="3" t="s">
        <v>7</v>
      </c>
      <c r="D24" s="44">
        <v>2.4</v>
      </c>
      <c r="E24" s="44">
        <f>E20+E21</f>
        <v>3682.1000000000004</v>
      </c>
      <c r="F24" s="44">
        <f>D24*E24</f>
        <v>8837.04</v>
      </c>
      <c r="G24" s="44">
        <f>F24*12</f>
        <v>106044.48000000001</v>
      </c>
    </row>
    <row r="25" spans="1:7" s="42" customFormat="1" ht="12.75">
      <c r="A25" s="41"/>
      <c r="B25" s="3"/>
      <c r="C25" s="3"/>
      <c r="D25" s="44"/>
      <c r="E25" s="44"/>
      <c r="F25" s="44"/>
      <c r="G25" s="44"/>
    </row>
    <row r="26" spans="1:7" s="45" customFormat="1" ht="12.75">
      <c r="A26" s="41"/>
      <c r="B26" s="1" t="s">
        <v>61</v>
      </c>
      <c r="C26" s="1"/>
      <c r="D26" s="1"/>
      <c r="E26" s="51"/>
      <c r="F26" s="52">
        <f>F22+F24</f>
        <v>42950.773</v>
      </c>
      <c r="G26" s="53">
        <f>F26*12</f>
        <v>515409.276</v>
      </c>
    </row>
    <row r="27" spans="1:6" ht="13.5" thickBot="1">
      <c r="A27" s="70"/>
      <c r="B27" s="71"/>
      <c r="C27" s="72"/>
      <c r="D27" s="73"/>
      <c r="E27" s="72"/>
      <c r="F27" s="74"/>
    </row>
    <row r="28" spans="1:7" ht="12.75">
      <c r="A28" s="139" t="s">
        <v>21</v>
      </c>
      <c r="B28" s="126" t="s">
        <v>73</v>
      </c>
      <c r="C28" s="127"/>
      <c r="D28" s="127"/>
      <c r="E28" s="127"/>
      <c r="F28" s="127"/>
      <c r="G28" s="134"/>
    </row>
    <row r="29" spans="1:7" ht="13.5" thickBot="1">
      <c r="A29" s="140"/>
      <c r="B29" s="135" t="s">
        <v>86</v>
      </c>
      <c r="C29" s="136"/>
      <c r="D29" s="136"/>
      <c r="E29" s="136"/>
      <c r="F29" s="136"/>
      <c r="G29" s="137"/>
    </row>
    <row r="30" spans="1:7" ht="26.25" thickBot="1">
      <c r="A30" s="13"/>
      <c r="B30" s="7" t="s">
        <v>22</v>
      </c>
      <c r="C30" s="8" t="s">
        <v>23</v>
      </c>
      <c r="D30" s="9" t="s">
        <v>24</v>
      </c>
      <c r="E30" s="8" t="s">
        <v>25</v>
      </c>
      <c r="F30" s="107" t="s">
        <v>92</v>
      </c>
      <c r="G30" s="107" t="s">
        <v>62</v>
      </c>
    </row>
    <row r="31" spans="1:7" ht="13.5" thickBot="1">
      <c r="A31" s="10"/>
      <c r="B31" s="11" t="s">
        <v>26</v>
      </c>
      <c r="C31" s="12"/>
      <c r="D31" s="12"/>
      <c r="E31" s="12"/>
      <c r="F31" s="109" t="s">
        <v>27</v>
      </c>
      <c r="G31" s="109" t="s">
        <v>27</v>
      </c>
    </row>
    <row r="32" spans="1:7" ht="13.5" thickBot="1">
      <c r="A32" s="13">
        <v>1</v>
      </c>
      <c r="B32" s="14" t="s">
        <v>28</v>
      </c>
      <c r="C32" s="15"/>
      <c r="D32" s="15"/>
      <c r="E32" s="15"/>
      <c r="F32" s="82">
        <f>F33+F34</f>
        <v>5124.109607</v>
      </c>
      <c r="G32" s="82">
        <f>G33+G34</f>
        <v>61489.315284</v>
      </c>
    </row>
    <row r="33" spans="1:7" ht="12.75">
      <c r="A33" s="19"/>
      <c r="B33" s="22" t="s">
        <v>30</v>
      </c>
      <c r="C33" s="20" t="s">
        <v>29</v>
      </c>
      <c r="D33" s="21">
        <v>36.99</v>
      </c>
      <c r="E33" s="20">
        <v>108</v>
      </c>
      <c r="F33" s="77">
        <f>D33*E33</f>
        <v>3994.92</v>
      </c>
      <c r="G33" s="77">
        <f>F33*12</f>
        <v>47939.04</v>
      </c>
    </row>
    <row r="34" spans="1:7" ht="13.5" thickBot="1">
      <c r="A34" s="19"/>
      <c r="B34" s="22" t="s">
        <v>89</v>
      </c>
      <c r="C34" s="20" t="s">
        <v>7</v>
      </c>
      <c r="D34" s="21">
        <v>306.67</v>
      </c>
      <c r="E34" s="20">
        <v>3682.1</v>
      </c>
      <c r="F34" s="77">
        <f>D34*E34/1000</f>
        <v>1129.189607</v>
      </c>
      <c r="G34" s="77">
        <f>F34*12</f>
        <v>13550.275284</v>
      </c>
    </row>
    <row r="35" spans="1:7" ht="13.5" thickBot="1">
      <c r="A35" s="13">
        <v>2</v>
      </c>
      <c r="B35" s="14" t="s">
        <v>32</v>
      </c>
      <c r="C35" s="15"/>
      <c r="D35" s="27"/>
      <c r="E35" s="15"/>
      <c r="F35" s="79">
        <f>F36</f>
        <v>570.24</v>
      </c>
      <c r="G35" s="79">
        <f>G36</f>
        <v>6842.88</v>
      </c>
    </row>
    <row r="36" spans="1:7" ht="13.5" thickBot="1">
      <c r="A36" s="23"/>
      <c r="B36" s="24" t="s">
        <v>33</v>
      </c>
      <c r="C36" s="25" t="s">
        <v>29</v>
      </c>
      <c r="D36" s="28">
        <v>5.28</v>
      </c>
      <c r="E36" s="25">
        <v>108</v>
      </c>
      <c r="F36" s="80">
        <f>D36*E36</f>
        <v>570.24</v>
      </c>
      <c r="G36" s="77">
        <f>F36*12</f>
        <v>6842.88</v>
      </c>
    </row>
    <row r="37" spans="1:7" ht="13.5" thickBot="1">
      <c r="A37" s="13">
        <v>3</v>
      </c>
      <c r="B37" s="14" t="s">
        <v>34</v>
      </c>
      <c r="C37" s="15"/>
      <c r="D37" s="26"/>
      <c r="E37" s="25"/>
      <c r="F37" s="78">
        <f>F38</f>
        <v>779.5373910000001</v>
      </c>
      <c r="G37" s="78">
        <f>G38</f>
        <v>9354.448692000002</v>
      </c>
    </row>
    <row r="38" spans="1:7" ht="13.5" thickBot="1">
      <c r="A38" s="23"/>
      <c r="B38" s="24" t="s">
        <v>35</v>
      </c>
      <c r="C38" s="25" t="s">
        <v>7</v>
      </c>
      <c r="D38" s="26">
        <v>211.71</v>
      </c>
      <c r="E38" s="25">
        <v>3682.1</v>
      </c>
      <c r="F38" s="77">
        <f>D38*E38/1000</f>
        <v>779.5373910000001</v>
      </c>
      <c r="G38" s="77">
        <f>F38*12</f>
        <v>9354.448692000002</v>
      </c>
    </row>
    <row r="39" spans="1:7" ht="13.5" thickBot="1">
      <c r="A39" s="13">
        <v>4</v>
      </c>
      <c r="B39" s="14" t="s">
        <v>36</v>
      </c>
      <c r="C39" s="15" t="s">
        <v>29</v>
      </c>
      <c r="D39" s="29">
        <v>5.03</v>
      </c>
      <c r="E39" s="15">
        <v>108</v>
      </c>
      <c r="F39" s="81">
        <f>D39*E39</f>
        <v>543.24</v>
      </c>
      <c r="G39" s="78">
        <f>F39*12</f>
        <v>6518.88</v>
      </c>
    </row>
    <row r="40" spans="1:7" ht="13.5" thickBot="1">
      <c r="A40" s="13">
        <v>5</v>
      </c>
      <c r="B40" s="14" t="s">
        <v>67</v>
      </c>
      <c r="C40" s="15"/>
      <c r="D40" s="27"/>
      <c r="E40" s="15"/>
      <c r="F40" s="79">
        <f>F41</f>
        <v>661.931117</v>
      </c>
      <c r="G40" s="79">
        <f>G41</f>
        <v>7943.173403999999</v>
      </c>
    </row>
    <row r="41" spans="1:7" ht="13.5" thickBot="1">
      <c r="A41" s="19"/>
      <c r="B41" s="22" t="s">
        <v>74</v>
      </c>
      <c r="C41" s="20" t="s">
        <v>7</v>
      </c>
      <c r="D41" s="21">
        <v>179.77</v>
      </c>
      <c r="E41" s="20">
        <v>3682.1</v>
      </c>
      <c r="F41" s="77">
        <f>D41*E41/1000</f>
        <v>661.931117</v>
      </c>
      <c r="G41" s="77">
        <f>F41*12</f>
        <v>7943.173403999999</v>
      </c>
    </row>
    <row r="42" spans="1:7" ht="13.5" thickBot="1">
      <c r="A42" s="13">
        <v>6</v>
      </c>
      <c r="B42" s="14" t="s">
        <v>68</v>
      </c>
      <c r="C42" s="15"/>
      <c r="D42" s="27"/>
      <c r="E42" s="15"/>
      <c r="F42" s="79">
        <f>F43</f>
        <v>409.707267</v>
      </c>
      <c r="G42" s="79">
        <f>G43</f>
        <v>4916.487204</v>
      </c>
    </row>
    <row r="43" spans="1:7" ht="13.5" thickBot="1">
      <c r="A43" s="19"/>
      <c r="B43" s="22" t="s">
        <v>74</v>
      </c>
      <c r="C43" s="20" t="s">
        <v>7</v>
      </c>
      <c r="D43" s="21">
        <v>111.27</v>
      </c>
      <c r="E43" s="20">
        <v>3682.1</v>
      </c>
      <c r="F43" s="77">
        <f>D43*E43/1000</f>
        <v>409.707267</v>
      </c>
      <c r="G43" s="77">
        <f>F43*12</f>
        <v>4916.487204</v>
      </c>
    </row>
    <row r="44" spans="1:7" ht="13.5" thickBot="1">
      <c r="A44" s="13">
        <v>7</v>
      </c>
      <c r="B44" s="30" t="s">
        <v>75</v>
      </c>
      <c r="C44" s="30"/>
      <c r="D44" s="75"/>
      <c r="E44" s="30"/>
      <c r="F44" s="82">
        <f>F45</f>
        <v>434.561442</v>
      </c>
      <c r="G44" s="82">
        <f>G45</f>
        <v>5214.737304</v>
      </c>
    </row>
    <row r="45" spans="1:7" ht="15" thickBot="1">
      <c r="A45" s="104"/>
      <c r="B45" s="22" t="s">
        <v>74</v>
      </c>
      <c r="C45" s="20" t="s">
        <v>7</v>
      </c>
      <c r="D45" s="64">
        <v>118.02</v>
      </c>
      <c r="E45" s="20">
        <v>3682.1</v>
      </c>
      <c r="F45" s="77">
        <f>D45*E45/1000</f>
        <v>434.561442</v>
      </c>
      <c r="G45" s="77">
        <f>F45*12</f>
        <v>5214.737304</v>
      </c>
    </row>
    <row r="46" spans="1:7" ht="13.5" thickBot="1">
      <c r="A46" s="13">
        <v>8</v>
      </c>
      <c r="B46" s="30" t="s">
        <v>76</v>
      </c>
      <c r="C46" s="15"/>
      <c r="D46" s="76"/>
      <c r="E46" s="15"/>
      <c r="F46" s="82">
        <f>F47</f>
        <v>650.5534279999999</v>
      </c>
      <c r="G46" s="82">
        <f>G47</f>
        <v>7806.641135999999</v>
      </c>
    </row>
    <row r="47" spans="1:7" ht="13.5" thickBot="1">
      <c r="A47" s="61"/>
      <c r="B47" s="22" t="s">
        <v>74</v>
      </c>
      <c r="C47" s="20" t="s">
        <v>7</v>
      </c>
      <c r="D47" s="64">
        <v>176.68</v>
      </c>
      <c r="E47" s="20">
        <v>3682.1</v>
      </c>
      <c r="F47" s="77">
        <f>D47*E47/1000</f>
        <v>650.5534279999999</v>
      </c>
      <c r="G47" s="77">
        <f>F47*12</f>
        <v>7806.641135999999</v>
      </c>
    </row>
    <row r="48" spans="1:7" ht="13.5" thickBot="1">
      <c r="A48" s="13">
        <v>9</v>
      </c>
      <c r="B48" s="14" t="s">
        <v>77</v>
      </c>
      <c r="C48" s="15"/>
      <c r="D48" s="76"/>
      <c r="E48" s="15"/>
      <c r="F48" s="82">
        <f>F49</f>
        <v>426.51336</v>
      </c>
      <c r="G48" s="82">
        <f>G49</f>
        <v>5118.16032</v>
      </c>
    </row>
    <row r="49" spans="1:7" ht="13.5" thickBot="1">
      <c r="A49" s="61"/>
      <c r="B49" s="20" t="s">
        <v>78</v>
      </c>
      <c r="C49" s="20" t="s">
        <v>7</v>
      </c>
      <c r="D49" s="64">
        <v>903.63</v>
      </c>
      <c r="E49" s="20">
        <v>472</v>
      </c>
      <c r="F49" s="83">
        <f>D49*E49/1000</f>
        <v>426.51336</v>
      </c>
      <c r="G49" s="77">
        <f>F49*12</f>
        <v>5118.16032</v>
      </c>
    </row>
    <row r="50" spans="1:7" ht="13.5" thickBot="1">
      <c r="A50" s="13">
        <v>10</v>
      </c>
      <c r="B50" s="30" t="s">
        <v>37</v>
      </c>
      <c r="C50" s="15" t="s">
        <v>7</v>
      </c>
      <c r="D50" s="32"/>
      <c r="E50" s="15"/>
      <c r="F50" s="84">
        <f>F51</f>
        <v>1916.880882</v>
      </c>
      <c r="G50" s="84">
        <f>G51</f>
        <v>23002.570584</v>
      </c>
    </row>
    <row r="51" spans="1:7" ht="13.5" thickBot="1">
      <c r="A51" s="16"/>
      <c r="B51" s="17" t="s">
        <v>19</v>
      </c>
      <c r="C51" s="17"/>
      <c r="D51" s="18">
        <v>3798.06</v>
      </c>
      <c r="E51" s="17">
        <v>504.7</v>
      </c>
      <c r="F51" s="83">
        <f>D51*E51/1000</f>
        <v>1916.880882</v>
      </c>
      <c r="G51" s="77">
        <f>F51*12</f>
        <v>23002.570584</v>
      </c>
    </row>
    <row r="52" spans="1:7" ht="13.5" thickBot="1">
      <c r="A52" s="13">
        <v>11</v>
      </c>
      <c r="B52" s="30" t="s">
        <v>38</v>
      </c>
      <c r="C52" s="15" t="s">
        <v>7</v>
      </c>
      <c r="D52" s="32"/>
      <c r="E52" s="15"/>
      <c r="F52" s="84">
        <f>F53</f>
        <v>1373.0686970000002</v>
      </c>
      <c r="G52" s="84">
        <f>G53</f>
        <v>16476.824364</v>
      </c>
    </row>
    <row r="53" spans="1:7" ht="13.5" thickBot="1">
      <c r="A53" s="16"/>
      <c r="B53" s="17" t="s">
        <v>39</v>
      </c>
      <c r="C53" s="17"/>
      <c r="D53" s="18">
        <v>6560.29</v>
      </c>
      <c r="E53" s="17">
        <v>209.3</v>
      </c>
      <c r="F53" s="83">
        <f>D53*E53/1000</f>
        <v>1373.0686970000002</v>
      </c>
      <c r="G53" s="77">
        <f>F53*12</f>
        <v>16476.824364</v>
      </c>
    </row>
    <row r="54" spans="1:7" ht="13.5" thickBot="1">
      <c r="A54" s="13">
        <v>12</v>
      </c>
      <c r="B54" s="30" t="s">
        <v>40</v>
      </c>
      <c r="C54" s="15" t="s">
        <v>16</v>
      </c>
      <c r="D54" s="32"/>
      <c r="E54" s="15"/>
      <c r="F54" s="84">
        <f>F55</f>
        <v>1177.08</v>
      </c>
      <c r="G54" s="84">
        <f>G55</f>
        <v>14124.96</v>
      </c>
    </row>
    <row r="55" spans="1:7" ht="13.5" thickBot="1">
      <c r="A55" s="6"/>
      <c r="B55" s="31" t="s">
        <v>41</v>
      </c>
      <c r="C55" s="31"/>
      <c r="D55" s="28">
        <v>5.77</v>
      </c>
      <c r="E55" s="31">
        <v>204</v>
      </c>
      <c r="F55" s="85">
        <f>D55*E55</f>
        <v>1177.08</v>
      </c>
      <c r="G55" s="77">
        <f>F55*12</f>
        <v>14124.96</v>
      </c>
    </row>
    <row r="56" spans="1:7" ht="12.75">
      <c r="A56" s="16">
        <v>13</v>
      </c>
      <c r="B56" s="40" t="s">
        <v>79</v>
      </c>
      <c r="C56" s="17" t="s">
        <v>42</v>
      </c>
      <c r="D56" s="18">
        <v>3974.44</v>
      </c>
      <c r="E56" s="17">
        <v>1</v>
      </c>
      <c r="F56" s="86">
        <f>D56*E56</f>
        <v>3974.44</v>
      </c>
      <c r="G56" s="78">
        <f>F56*12</f>
        <v>47693.28</v>
      </c>
    </row>
    <row r="57" spans="1:7" ht="13.5" thickBot="1">
      <c r="A57" s="19"/>
      <c r="B57" s="38" t="s">
        <v>43</v>
      </c>
      <c r="C57" s="20"/>
      <c r="D57" s="28"/>
      <c r="E57" s="20"/>
      <c r="F57" s="87">
        <f>F32+F35+F37+F39+F40+F42+F44+F46+F48+F50+F52+F54+F56</f>
        <v>18041.863191</v>
      </c>
      <c r="G57" s="87">
        <f>G32+G35+G37+G39+G40+G42+G44+G46+G48+G50+G52+G54+G56</f>
        <v>216502.35829200002</v>
      </c>
    </row>
    <row r="58" spans="1:7" ht="12.75">
      <c r="A58" s="19">
        <v>14</v>
      </c>
      <c r="B58" s="38" t="s">
        <v>69</v>
      </c>
      <c r="C58" s="20"/>
      <c r="D58" s="18"/>
      <c r="E58" s="20"/>
      <c r="F58" s="86">
        <v>1329.25</v>
      </c>
      <c r="G58" s="78">
        <f>F58*12</f>
        <v>15951</v>
      </c>
    </row>
    <row r="59" spans="1:7" ht="13.5" thickBot="1">
      <c r="A59" s="23">
        <v>15</v>
      </c>
      <c r="B59" s="36" t="s">
        <v>70</v>
      </c>
      <c r="C59" s="25"/>
      <c r="D59" s="21"/>
      <c r="E59" s="25"/>
      <c r="F59" s="88">
        <f>F58*0.07</f>
        <v>93.04750000000001</v>
      </c>
      <c r="G59" s="78">
        <f>F59*12</f>
        <v>1116.5700000000002</v>
      </c>
    </row>
    <row r="60" spans="1:7" ht="13.5" thickBot="1">
      <c r="A60" s="33">
        <v>16</v>
      </c>
      <c r="B60" s="34" t="s">
        <v>44</v>
      </c>
      <c r="C60" s="35"/>
      <c r="D60" s="28"/>
      <c r="E60" s="35"/>
      <c r="F60" s="89">
        <f>F61+F62+F63+F64+F65+F66+F67+F68+F69+F70</f>
        <v>4493.8645</v>
      </c>
      <c r="G60" s="89">
        <f>G61+G62+G63+G64+G65+G66+G67+G68+G69+G70</f>
        <v>53926.373999999996</v>
      </c>
    </row>
    <row r="61" spans="1:7" ht="12.75">
      <c r="A61" s="61"/>
      <c r="B61" s="20" t="s">
        <v>45</v>
      </c>
      <c r="C61" s="20" t="s">
        <v>7</v>
      </c>
      <c r="D61" s="18">
        <v>0.7</v>
      </c>
      <c r="E61" s="20">
        <v>3682.1</v>
      </c>
      <c r="F61" s="90">
        <f aca="true" t="shared" si="0" ref="F61:F67">D61*E61</f>
        <v>2577.47</v>
      </c>
      <c r="G61" s="77">
        <f aca="true" t="shared" si="1" ref="G61:G70">F61*12</f>
        <v>30929.64</v>
      </c>
    </row>
    <row r="62" spans="1:7" ht="12.75">
      <c r="A62" s="61"/>
      <c r="B62" s="20" t="s">
        <v>46</v>
      </c>
      <c r="C62" s="20" t="s">
        <v>7</v>
      </c>
      <c r="D62" s="21">
        <f>2/12*0.3</f>
        <v>0.049999999999999996</v>
      </c>
      <c r="E62" s="20">
        <v>1506</v>
      </c>
      <c r="F62" s="91">
        <f t="shared" si="0"/>
        <v>75.3</v>
      </c>
      <c r="G62" s="77">
        <f t="shared" si="1"/>
        <v>903.5999999999999</v>
      </c>
    </row>
    <row r="63" spans="1:7" ht="12.75">
      <c r="A63" s="61"/>
      <c r="B63" s="20" t="s">
        <v>47</v>
      </c>
      <c r="C63" s="20" t="s">
        <v>7</v>
      </c>
      <c r="D63" s="37">
        <f>1/12</f>
        <v>0.08333333333333333</v>
      </c>
      <c r="E63" s="20">
        <v>1506</v>
      </c>
      <c r="F63" s="91">
        <f t="shared" si="0"/>
        <v>125.5</v>
      </c>
      <c r="G63" s="77">
        <f t="shared" si="1"/>
        <v>1506</v>
      </c>
    </row>
    <row r="64" spans="1:7" ht="12.75">
      <c r="A64" s="108"/>
      <c r="B64" s="20" t="s">
        <v>80</v>
      </c>
      <c r="C64" s="20" t="s">
        <v>7</v>
      </c>
      <c r="D64" s="92">
        <v>0.01</v>
      </c>
      <c r="E64" s="20">
        <v>3682.1</v>
      </c>
      <c r="F64" s="91">
        <f t="shared" si="0"/>
        <v>36.821</v>
      </c>
      <c r="G64" s="77">
        <f t="shared" si="1"/>
        <v>441.852</v>
      </c>
    </row>
    <row r="65" spans="1:7" ht="12.75">
      <c r="A65" s="61"/>
      <c r="B65" s="20" t="s">
        <v>84</v>
      </c>
      <c r="C65" s="20" t="s">
        <v>31</v>
      </c>
      <c r="D65" s="21">
        <v>76.1</v>
      </c>
      <c r="E65" s="20">
        <v>1</v>
      </c>
      <c r="F65" s="91">
        <f t="shared" si="0"/>
        <v>76.1</v>
      </c>
      <c r="G65" s="77">
        <f t="shared" si="1"/>
        <v>913.1999999999999</v>
      </c>
    </row>
    <row r="66" spans="1:7" ht="12.75">
      <c r="A66" s="61"/>
      <c r="B66" s="20" t="s">
        <v>82</v>
      </c>
      <c r="C66" s="20" t="s">
        <v>31</v>
      </c>
      <c r="D66" s="21">
        <v>842.75</v>
      </c>
      <c r="E66" s="20">
        <v>1</v>
      </c>
      <c r="F66" s="91">
        <f t="shared" si="0"/>
        <v>842.75</v>
      </c>
      <c r="G66" s="77">
        <f t="shared" si="1"/>
        <v>10113</v>
      </c>
    </row>
    <row r="67" spans="1:7" ht="12.75">
      <c r="A67" s="61"/>
      <c r="B67" s="20" t="s">
        <v>48</v>
      </c>
      <c r="C67" s="20" t="s">
        <v>31</v>
      </c>
      <c r="D67" s="37">
        <f>1094.9*1.1/12</f>
        <v>100.36583333333334</v>
      </c>
      <c r="E67" s="20">
        <v>1</v>
      </c>
      <c r="F67" s="91">
        <f t="shared" si="0"/>
        <v>100.36583333333334</v>
      </c>
      <c r="G67" s="77">
        <f t="shared" si="1"/>
        <v>1204.39</v>
      </c>
    </row>
    <row r="68" spans="1:7" ht="12.75">
      <c r="A68" s="61"/>
      <c r="B68" s="20" t="s">
        <v>49</v>
      </c>
      <c r="C68" s="20" t="s">
        <v>7</v>
      </c>
      <c r="D68" s="21">
        <v>0.27</v>
      </c>
      <c r="E68" s="20">
        <v>3682.1</v>
      </c>
      <c r="F68" s="91">
        <f>D68*E68/12</f>
        <v>82.84725</v>
      </c>
      <c r="G68" s="77">
        <f t="shared" si="1"/>
        <v>994.167</v>
      </c>
    </row>
    <row r="69" spans="1:7" ht="12.75">
      <c r="A69" s="61"/>
      <c r="B69" s="20" t="s">
        <v>50</v>
      </c>
      <c r="C69" s="20" t="s">
        <v>7</v>
      </c>
      <c r="D69" s="21">
        <v>0.25</v>
      </c>
      <c r="E69" s="20">
        <v>3682.1</v>
      </c>
      <c r="F69" s="91">
        <f>D69*E69/12</f>
        <v>76.71041666666666</v>
      </c>
      <c r="G69" s="77">
        <f t="shared" si="1"/>
        <v>920.5249999999999</v>
      </c>
    </row>
    <row r="70" spans="1:7" ht="12.75">
      <c r="A70" s="63"/>
      <c r="B70" s="25" t="s">
        <v>93</v>
      </c>
      <c r="C70" s="20"/>
      <c r="D70" s="21"/>
      <c r="E70" s="20"/>
      <c r="F70" s="91">
        <v>500</v>
      </c>
      <c r="G70" s="77">
        <f t="shared" si="1"/>
        <v>6000</v>
      </c>
    </row>
    <row r="71" spans="1:7" ht="12.75">
      <c r="A71" s="16">
        <v>17</v>
      </c>
      <c r="B71" s="38" t="s">
        <v>81</v>
      </c>
      <c r="C71" s="17"/>
      <c r="D71" s="18"/>
      <c r="E71" s="17"/>
      <c r="F71" s="93">
        <f>F72+F73</f>
        <v>54.740075</v>
      </c>
      <c r="G71" s="93">
        <f>G72+G73</f>
        <v>656.8809</v>
      </c>
    </row>
    <row r="72" spans="1:7" ht="12.75">
      <c r="A72" s="19"/>
      <c r="B72" s="20" t="s">
        <v>95</v>
      </c>
      <c r="C72" s="20" t="s">
        <v>71</v>
      </c>
      <c r="D72" s="37">
        <f>1.1*15.51</f>
        <v>17.061</v>
      </c>
      <c r="E72" s="20">
        <v>12.9</v>
      </c>
      <c r="F72" s="91">
        <f>D72*E72/12</f>
        <v>18.340575</v>
      </c>
      <c r="G72" s="77">
        <f>F72*12</f>
        <v>220.0869</v>
      </c>
    </row>
    <row r="73" spans="1:7" ht="12.75">
      <c r="A73" s="19"/>
      <c r="B73" s="22" t="s">
        <v>94</v>
      </c>
      <c r="C73" s="20" t="s">
        <v>71</v>
      </c>
      <c r="D73" s="37">
        <v>33.86</v>
      </c>
      <c r="E73" s="20">
        <v>12.9</v>
      </c>
      <c r="F73" s="91">
        <f>D73*E73/12</f>
        <v>36.399499999999996</v>
      </c>
      <c r="G73" s="77">
        <f>F73*12</f>
        <v>436.794</v>
      </c>
    </row>
    <row r="74" spans="1:7" ht="12.75">
      <c r="A74" s="19">
        <v>18</v>
      </c>
      <c r="B74" s="62" t="s">
        <v>51</v>
      </c>
      <c r="C74" s="20" t="s">
        <v>7</v>
      </c>
      <c r="D74" s="21">
        <v>0.45</v>
      </c>
      <c r="E74" s="20">
        <v>3682.1</v>
      </c>
      <c r="F74" s="94">
        <f>D74*E74</f>
        <v>1656.945</v>
      </c>
      <c r="G74" s="78">
        <f>F74*12</f>
        <v>19883.34</v>
      </c>
    </row>
    <row r="75" spans="1:7" ht="13.5" thickBot="1">
      <c r="A75" s="19">
        <v>19</v>
      </c>
      <c r="B75" s="62" t="s">
        <v>52</v>
      </c>
      <c r="C75" s="20" t="s">
        <v>7</v>
      </c>
      <c r="D75" s="21">
        <v>0.82</v>
      </c>
      <c r="E75" s="20">
        <v>3682.1</v>
      </c>
      <c r="F75" s="88">
        <f>D75*E75</f>
        <v>3019.3219999999997</v>
      </c>
      <c r="G75" s="78">
        <f>F75*12</f>
        <v>36231.863999999994</v>
      </c>
    </row>
    <row r="76" spans="1:7" ht="13.5" thickBot="1">
      <c r="A76" s="19">
        <v>20</v>
      </c>
      <c r="B76" s="120" t="s">
        <v>90</v>
      </c>
      <c r="C76" s="20" t="s">
        <v>7</v>
      </c>
      <c r="D76" s="39">
        <v>0.06</v>
      </c>
      <c r="E76" s="20">
        <v>3682.1</v>
      </c>
      <c r="F76" s="95">
        <f>D76*E76</f>
        <v>220.926</v>
      </c>
      <c r="G76" s="78">
        <f>F76*12</f>
        <v>2651.112</v>
      </c>
    </row>
    <row r="77" spans="1:7" s="42" customFormat="1" ht="12.75">
      <c r="A77" s="110"/>
      <c r="B77" s="101" t="s">
        <v>91</v>
      </c>
      <c r="C77" s="100"/>
      <c r="D77" s="100"/>
      <c r="E77" s="100"/>
      <c r="F77" s="121">
        <f>F57+F58+F59+F60+F71+F74+F75+F76</f>
        <v>28909.958266</v>
      </c>
      <c r="G77" s="121">
        <f>G57+G58+G59+G60+G71+G74+G75+G76</f>
        <v>346919.4991920001</v>
      </c>
    </row>
    <row r="78" spans="1:7" s="42" customFormat="1" ht="12.75">
      <c r="A78" s="110"/>
      <c r="B78" s="101" t="s">
        <v>53</v>
      </c>
      <c r="C78" s="100"/>
      <c r="D78" s="100"/>
      <c r="E78" s="100"/>
      <c r="F78" s="122">
        <f>F77*18/100</f>
        <v>5203.79248788</v>
      </c>
      <c r="G78" s="122">
        <f>G77*18/100</f>
        <v>62445.50985456001</v>
      </c>
    </row>
    <row r="79" spans="1:9" s="69" customFormat="1" ht="13.5">
      <c r="A79" s="118"/>
      <c r="B79" s="123" t="s">
        <v>88</v>
      </c>
      <c r="C79" s="124"/>
      <c r="D79" s="124"/>
      <c r="E79" s="124"/>
      <c r="F79" s="125">
        <f>SUM(F77:F78)</f>
        <v>34113.75075388</v>
      </c>
      <c r="G79" s="125">
        <f>SUM(G77:G78)</f>
        <v>409365.0090465601</v>
      </c>
      <c r="H79" s="119"/>
      <c r="I79" s="119"/>
    </row>
    <row r="80" spans="1:7" ht="15.75">
      <c r="A80" s="110"/>
      <c r="B80" s="101"/>
      <c r="C80" s="111"/>
      <c r="D80" s="111"/>
      <c r="E80" s="111"/>
      <c r="F80" s="96"/>
      <c r="G80" s="96"/>
    </row>
    <row r="81" spans="1:7" ht="12.75">
      <c r="A81" s="112"/>
      <c r="B81" s="102"/>
      <c r="C81" s="103"/>
      <c r="D81" s="103"/>
      <c r="E81" s="103"/>
      <c r="F81" s="97"/>
      <c r="G81" s="97"/>
    </row>
    <row r="82" spans="1:7" ht="13.5" thickBot="1">
      <c r="A82" s="98">
        <v>21</v>
      </c>
      <c r="B82" s="99" t="s">
        <v>56</v>
      </c>
      <c r="C82" s="99"/>
      <c r="D82" s="99">
        <v>2.4</v>
      </c>
      <c r="E82" s="20">
        <v>3682.1</v>
      </c>
      <c r="F82" s="113">
        <f>D82*E82</f>
        <v>8837.039999999999</v>
      </c>
      <c r="G82" s="78">
        <f>F82*12</f>
        <v>106044.47999999998</v>
      </c>
    </row>
    <row r="83" spans="1:5" ht="14.25">
      <c r="A83" s="105"/>
      <c r="B83" s="106"/>
      <c r="C83" s="106"/>
      <c r="D83" s="114"/>
      <c r="E83" s="115"/>
    </row>
    <row r="84" spans="1:6" ht="12.75">
      <c r="A84" s="116"/>
      <c r="E84" s="117"/>
      <c r="F84" s="117"/>
    </row>
  </sheetData>
  <mergeCells count="7">
    <mergeCell ref="A1:E1"/>
    <mergeCell ref="A28:A29"/>
    <mergeCell ref="B16:G16"/>
    <mergeCell ref="B17:G17"/>
    <mergeCell ref="F18:G18"/>
    <mergeCell ref="B28:G28"/>
    <mergeCell ref="B29:G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dcterms:created xsi:type="dcterms:W3CDTF">2006-03-27T06:46:36Z</dcterms:created>
  <dcterms:modified xsi:type="dcterms:W3CDTF">2010-03-12T12:00:58Z</dcterms:modified>
  <cp:category/>
  <cp:version/>
  <cp:contentType/>
  <cp:contentStatus/>
</cp:coreProperties>
</file>