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9210" activeTab="0"/>
  </bookViews>
  <sheets>
    <sheet name="Тр 28" sheetId="1" r:id="rId1"/>
  </sheets>
  <definedNames/>
  <calcPr fullCalcOnLoad="1"/>
</workbook>
</file>

<file path=xl/sharedStrings.xml><?xml version="1.0" encoding="utf-8"?>
<sst xmlns="http://schemas.openxmlformats.org/spreadsheetml/2006/main" count="220" uniqueCount="121">
  <si>
    <t>Год постройки</t>
  </si>
  <si>
    <t>г.</t>
  </si>
  <si>
    <t>Колличество этажей</t>
  </si>
  <si>
    <t>эт.</t>
  </si>
  <si>
    <t>Количество подъездов</t>
  </si>
  <si>
    <t>под.</t>
  </si>
  <si>
    <t>Полезная площадь</t>
  </si>
  <si>
    <t>кв.м.</t>
  </si>
  <si>
    <t>Материал стен</t>
  </si>
  <si>
    <t>кр/панельный</t>
  </si>
  <si>
    <t>Площадь кровли</t>
  </si>
  <si>
    <t>Вид кровли</t>
  </si>
  <si>
    <t>мягкая</t>
  </si>
  <si>
    <t>Вид оборудования ГВС</t>
  </si>
  <si>
    <t>центральное</t>
  </si>
  <si>
    <t>Количество квартир</t>
  </si>
  <si>
    <t xml:space="preserve">кв. </t>
  </si>
  <si>
    <t>Количество проживающих</t>
  </si>
  <si>
    <t>чел.</t>
  </si>
  <si>
    <t>Уборочная площадь лестниц</t>
  </si>
  <si>
    <t>Уборочная площадь придомовой территории:</t>
  </si>
  <si>
    <t>2 класса</t>
  </si>
  <si>
    <t>3 класса</t>
  </si>
  <si>
    <t>Площадь газона</t>
  </si>
  <si>
    <t>№</t>
  </si>
  <si>
    <t>СМЕТА</t>
  </si>
  <si>
    <t>наименование статей</t>
  </si>
  <si>
    <t>ед.измерения</t>
  </si>
  <si>
    <t>нормы обслуж.</t>
  </si>
  <si>
    <t>тариф на ед. работ</t>
  </si>
  <si>
    <t>количество</t>
  </si>
  <si>
    <t>стоим-ть. работ в месяц</t>
  </si>
  <si>
    <t>Содержание обслуживающего персонала</t>
  </si>
  <si>
    <t>руб.</t>
  </si>
  <si>
    <t xml:space="preserve"> Сантехнические работы</t>
  </si>
  <si>
    <t>в домах со сроком эксплуатации до 10 лет:</t>
  </si>
  <si>
    <t>* водопровод, канализация, без ванн и ГВС</t>
  </si>
  <si>
    <t>1 квартира</t>
  </si>
  <si>
    <t>* водопровод, канализация при наличии ванн без ГВС</t>
  </si>
  <si>
    <t>* центральное отопление от ТЭЦ или квартальной кательной</t>
  </si>
  <si>
    <t>в домах со сроком эксплуатации свыше 10 лет:</t>
  </si>
  <si>
    <t xml:space="preserve">* водопровод,канализ.,ГВС </t>
  </si>
  <si>
    <t>* центральное отопление от домовой котельной</t>
  </si>
  <si>
    <t>водокачки</t>
  </si>
  <si>
    <t>шт.</t>
  </si>
  <si>
    <t>Обслуживание бойлерных установок с поверхностью нагрева</t>
  </si>
  <si>
    <t>* до 3 кв.м.</t>
  </si>
  <si>
    <t>чел./бойлер</t>
  </si>
  <si>
    <t>* от 3 до 20 кв.м.</t>
  </si>
  <si>
    <t>* от 20 до 40 кв.м.</t>
  </si>
  <si>
    <t>* свыше 40 кв.м.</t>
  </si>
  <si>
    <t xml:space="preserve"> Обслуживание электрооборудования</t>
  </si>
  <si>
    <t>* с открытой электропроводкой</t>
  </si>
  <si>
    <t>* со скрытой электропроводкой</t>
  </si>
  <si>
    <t>в домах со сроком эксплуатации свыше 10 лет</t>
  </si>
  <si>
    <t xml:space="preserve"> Электрогазосварочные работы</t>
  </si>
  <si>
    <t>* в домах со сроком эксплуатации до 10 лет</t>
  </si>
  <si>
    <t>* в домах со сроком эксплуатации свыше 10 лет</t>
  </si>
  <si>
    <t xml:space="preserve"> Обслуживание систем вентиляции и кондиционирования </t>
  </si>
  <si>
    <t xml:space="preserve"> Плотничные работы</t>
  </si>
  <si>
    <t>* кирпичные</t>
  </si>
  <si>
    <t>* крупнопанельные</t>
  </si>
  <si>
    <t>* деревянные</t>
  </si>
  <si>
    <t xml:space="preserve"> Столярные работы</t>
  </si>
  <si>
    <t>Штукатурные работы</t>
  </si>
  <si>
    <t>Малярные работы</t>
  </si>
  <si>
    <t>Кровельные работы</t>
  </si>
  <si>
    <t>*стальная кровля</t>
  </si>
  <si>
    <t>*мягкая кровля</t>
  </si>
  <si>
    <t>*шиферное покрытие</t>
  </si>
  <si>
    <t>Уборка придомовой территории</t>
  </si>
  <si>
    <t>Уборка лестничных клеток</t>
  </si>
  <si>
    <t>в домах с лифтами</t>
  </si>
  <si>
    <t>в домах без лифтов</t>
  </si>
  <si>
    <t>Обслуживание мусоропровода</t>
  </si>
  <si>
    <t>в подвале</t>
  </si>
  <si>
    <t>в цоколе</t>
  </si>
  <si>
    <t>чел/лифт</t>
  </si>
  <si>
    <t>7/15</t>
  </si>
  <si>
    <t>итого:</t>
  </si>
  <si>
    <t>ТЗР 7%</t>
  </si>
  <si>
    <t>Спецработы</t>
  </si>
  <si>
    <t>Вывоз ТБО</t>
  </si>
  <si>
    <t>Дератизация</t>
  </si>
  <si>
    <t>Дезинсекция</t>
  </si>
  <si>
    <t>Электроизмерительные работы</t>
  </si>
  <si>
    <t>Огнезащитная обработка деревянных конструкций</t>
  </si>
  <si>
    <t>Обслуживание системы ЛДСС</t>
  </si>
  <si>
    <t>Диагностика лифтов</t>
  </si>
  <si>
    <t>Техническое освидетельствование лифтов</t>
  </si>
  <si>
    <t>Обслуживание систем ППА</t>
  </si>
  <si>
    <t>Обслуживание и ремонт электрических плит</t>
  </si>
  <si>
    <t>Обслуживание внутрен.устройства газоснабжения</t>
  </si>
  <si>
    <t>Прочие затраты, всего:</t>
  </si>
  <si>
    <t>заполнение системы отопления (ООО"КТ")</t>
  </si>
  <si>
    <t>Аварийное обслуживание</t>
  </si>
  <si>
    <t xml:space="preserve">Расходы исполнителя </t>
  </si>
  <si>
    <t>всего:</t>
  </si>
  <si>
    <t>Текущий ремонт</t>
  </si>
  <si>
    <t>Директор ООО"УК"Жилстандарт"</t>
  </si>
  <si>
    <t xml:space="preserve">                                          Филиппов Е.П.</t>
  </si>
  <si>
    <t>Филиппов Е.П.</t>
  </si>
  <si>
    <t>Гл.бухгалтер ООО"УК"Жилстандарт"                                                                      Степанова Г.К.</t>
  </si>
  <si>
    <t>Степанова Г.К.</t>
  </si>
  <si>
    <t xml:space="preserve">                                           Смета по дому № 28 по пр.Тракторостроителей </t>
  </si>
  <si>
    <t>расходов по техническому обслуживанию и санитарному содержанию жилого дома 28 пр.Тракторостроителей на 2010 год</t>
  </si>
  <si>
    <r>
      <t xml:space="preserve">* </t>
    </r>
    <r>
      <rPr>
        <sz val="10"/>
        <rFont val="Times New Roman"/>
        <family val="1"/>
      </rPr>
      <t>водопровод, канализация, ГВС</t>
    </r>
  </si>
  <si>
    <t>Содержание лифтов с диспетчеризацией:</t>
  </si>
  <si>
    <t>Материалы  5%</t>
  </si>
  <si>
    <t>Текущий ремонт и тех.обслуживание лифтов</t>
  </si>
  <si>
    <t>Аварийное прикрытие внутренних устр.</t>
  </si>
  <si>
    <t>Обслуживание узла учета холодной воды</t>
  </si>
  <si>
    <t>Обслуживание узла учета теплоэнергии</t>
  </si>
  <si>
    <t>промывка системы отопления (Водоканал)</t>
  </si>
  <si>
    <t>куб.м.</t>
  </si>
  <si>
    <t>Транспортные расходы по вывозу крупногабарит. мусора</t>
  </si>
  <si>
    <t>ндс 18%</t>
  </si>
  <si>
    <t>всего расходов</t>
  </si>
  <si>
    <t>Расчет стоимости техобслуживания и санитарного содержания:всего расходов : 17587,7кв.м. =</t>
  </si>
  <si>
    <t>Тариф на содержание жилья с учетом предельного индекса роста платы на предоставляемые услуги, руб. с кв.м.             8,47</t>
  </si>
  <si>
    <t>Начальник ОЭ                                                             Шорникова  Н.Д.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</si>
</sst>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b/>
      <sz val="9"/>
      <name val="Arial Cyr"/>
      <family val="0"/>
    </font>
    <font>
      <sz val="11"/>
      <name val="Arial Cyr"/>
      <family val="0"/>
    </font>
    <font>
      <b/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2" fontId="10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9" fillId="0" borderId="3" xfId="0" applyFont="1" applyBorder="1" applyAlignment="1">
      <alignment/>
    </xf>
    <xf numFmtId="2" fontId="10" fillId="2" borderId="4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9" fillId="0" borderId="5" xfId="0" applyFont="1" applyBorder="1" applyAlignment="1">
      <alignment/>
    </xf>
    <xf numFmtId="2" fontId="8" fillId="2" borderId="6" xfId="0" applyNumberFormat="1" applyFont="1" applyFill="1" applyBorder="1" applyAlignment="1">
      <alignment/>
    </xf>
    <xf numFmtId="2" fontId="10" fillId="2" borderId="6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9" fillId="0" borderId="7" xfId="0" applyFont="1" applyBorder="1" applyAlignment="1">
      <alignment/>
    </xf>
    <xf numFmtId="2" fontId="10" fillId="2" borderId="8" xfId="0" applyNumberFormat="1" applyFont="1" applyFill="1" applyBorder="1" applyAlignment="1">
      <alignment/>
    </xf>
    <xf numFmtId="0" fontId="9" fillId="0" borderId="9" xfId="0" applyFont="1" applyBorder="1" applyAlignment="1">
      <alignment/>
    </xf>
    <xf numFmtId="2" fontId="10" fillId="2" borderId="10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2" fontId="8" fillId="2" borderId="12" xfId="0" applyNumberFormat="1" applyFont="1" applyFill="1" applyBorder="1" applyAlignment="1">
      <alignment/>
    </xf>
    <xf numFmtId="2" fontId="8" fillId="2" borderId="4" xfId="0" applyNumberFormat="1" applyFont="1" applyFill="1" applyBorder="1" applyAlignment="1">
      <alignment horizontal="right"/>
    </xf>
    <xf numFmtId="0" fontId="9" fillId="0" borderId="13" xfId="0" applyFont="1" applyBorder="1" applyAlignment="1">
      <alignment/>
    </xf>
    <xf numFmtId="2" fontId="10" fillId="2" borderId="14" xfId="0" applyNumberFormat="1" applyFont="1" applyFill="1" applyBorder="1" applyAlignment="1">
      <alignment/>
    </xf>
    <xf numFmtId="2" fontId="8" fillId="2" borderId="15" xfId="0" applyNumberFormat="1" applyFont="1" applyFill="1" applyBorder="1" applyAlignment="1">
      <alignment/>
    </xf>
    <xf numFmtId="2" fontId="11" fillId="2" borderId="8" xfId="0" applyNumberFormat="1" applyFont="1" applyFill="1" applyBorder="1" applyAlignment="1">
      <alignment/>
    </xf>
    <xf numFmtId="2" fontId="11" fillId="2" borderId="4" xfId="0" applyNumberFormat="1" applyFont="1" applyFill="1" applyBorder="1" applyAlignment="1">
      <alignment/>
    </xf>
    <xf numFmtId="2" fontId="12" fillId="2" borderId="6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/>
    </xf>
    <xf numFmtId="2" fontId="12" fillId="2" borderId="15" xfId="0" applyNumberFormat="1" applyFont="1" applyFill="1" applyBorder="1" applyAlignment="1">
      <alignment/>
    </xf>
    <xf numFmtId="2" fontId="12" fillId="2" borderId="4" xfId="0" applyNumberFormat="1" applyFont="1" applyFill="1" applyBorder="1" applyAlignment="1">
      <alignment/>
    </xf>
    <xf numFmtId="2" fontId="8" fillId="2" borderId="4" xfId="19" applyNumberFormat="1" applyFont="1" applyFill="1" applyBorder="1" applyAlignment="1">
      <alignment/>
    </xf>
    <xf numFmtId="2" fontId="12" fillId="2" borderId="12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2" fontId="10" fillId="2" borderId="8" xfId="19" applyNumberFormat="1" applyFont="1" applyFill="1" applyBorder="1" applyAlignment="1">
      <alignment/>
    </xf>
    <xf numFmtId="2" fontId="8" fillId="2" borderId="15" xfId="19" applyNumberFormat="1" applyFont="1" applyFill="1" applyBorder="1" applyAlignment="1">
      <alignment/>
    </xf>
    <xf numFmtId="2" fontId="8" fillId="2" borderId="12" xfId="19" applyNumberFormat="1" applyFont="1" applyFill="1" applyBorder="1" applyAlignment="1">
      <alignment/>
    </xf>
    <xf numFmtId="2" fontId="11" fillId="2" borderId="10" xfId="19" applyNumberFormat="1" applyFont="1" applyFill="1" applyBorder="1" applyAlignment="1">
      <alignment/>
    </xf>
    <xf numFmtId="2" fontId="11" fillId="2" borderId="12" xfId="19" applyNumberFormat="1" applyFont="1" applyFill="1" applyBorder="1" applyAlignment="1">
      <alignment/>
    </xf>
    <xf numFmtId="2" fontId="11" fillId="2" borderId="6" xfId="19" applyNumberFormat="1" applyFont="1" applyFill="1" applyBorder="1" applyAlignment="1">
      <alignment/>
    </xf>
    <xf numFmtId="2" fontId="11" fillId="2" borderId="16" xfId="19" applyNumberFormat="1" applyFont="1" applyFill="1" applyBorder="1" applyAlignment="1">
      <alignment/>
    </xf>
    <xf numFmtId="2" fontId="12" fillId="2" borderId="10" xfId="0" applyNumberFormat="1" applyFont="1" applyFill="1" applyBorder="1" applyAlignment="1">
      <alignment/>
    </xf>
    <xf numFmtId="2" fontId="12" fillId="2" borderId="6" xfId="19" applyNumberFormat="1" applyFont="1" applyFill="1" applyBorder="1" applyAlignment="1">
      <alignment/>
    </xf>
    <xf numFmtId="2" fontId="9" fillId="0" borderId="5" xfId="0" applyNumberFormat="1" applyFont="1" applyBorder="1" applyAlignment="1">
      <alignment/>
    </xf>
    <xf numFmtId="0" fontId="9" fillId="2" borderId="5" xfId="0" applyFont="1" applyFill="1" applyBorder="1" applyAlignment="1">
      <alignment/>
    </xf>
    <xf numFmtId="0" fontId="12" fillId="2" borderId="6" xfId="19" applyNumberFormat="1" applyFont="1" applyFill="1" applyBorder="1" applyAlignment="1">
      <alignment/>
    </xf>
    <xf numFmtId="2" fontId="12" fillId="2" borderId="12" xfId="19" applyNumberFormat="1" applyFont="1" applyFill="1" applyBorder="1" applyAlignment="1">
      <alignment/>
    </xf>
    <xf numFmtId="2" fontId="11" fillId="2" borderId="4" xfId="19" applyNumberFormat="1" applyFont="1" applyFill="1" applyBorder="1" applyAlignment="1">
      <alignment/>
    </xf>
    <xf numFmtId="0" fontId="11" fillId="2" borderId="6" xfId="19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2" fontId="11" fillId="2" borderId="15" xfId="19" applyNumberFormat="1" applyFont="1" applyFill="1" applyBorder="1" applyAlignment="1">
      <alignment/>
    </xf>
    <xf numFmtId="2" fontId="13" fillId="2" borderId="6" xfId="0" applyNumberFormat="1" applyFont="1" applyFill="1" applyBorder="1" applyAlignment="1">
      <alignment/>
    </xf>
    <xf numFmtId="2" fontId="11" fillId="2" borderId="15" xfId="0" applyNumberFormat="1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0" fillId="2" borderId="11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4" fillId="0" borderId="0" xfId="0" applyFont="1" applyAlignment="1">
      <alignment/>
    </xf>
    <xf numFmtId="0" fontId="1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5" xfId="0" applyFont="1" applyBorder="1" applyAlignment="1">
      <alignment/>
    </xf>
    <xf numFmtId="0" fontId="1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2" fontId="8" fillId="0" borderId="5" xfId="0" applyNumberFormat="1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2" borderId="23" xfId="0" applyFont="1" applyFill="1" applyBorder="1" applyAlignment="1">
      <alignment horizontal="justify" vertical="distributed"/>
    </xf>
    <xf numFmtId="0" fontId="8" fillId="2" borderId="1" xfId="0" applyFont="1" applyFill="1" applyBorder="1" applyAlignment="1">
      <alignment horizontal="justify" vertical="distributed"/>
    </xf>
    <xf numFmtId="0" fontId="8" fillId="2" borderId="8" xfId="0" applyFont="1" applyFill="1" applyBorder="1" applyAlignment="1">
      <alignment horizontal="justify" vertical="distributed"/>
    </xf>
    <xf numFmtId="0" fontId="0" fillId="0" borderId="24" xfId="0" applyFont="1" applyBorder="1" applyAlignment="1">
      <alignment/>
    </xf>
    <xf numFmtId="0" fontId="10" fillId="2" borderId="25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8" fillId="2" borderId="16" xfId="0" applyFont="1" applyFill="1" applyBorder="1" applyAlignment="1">
      <alignment horizontal="center"/>
    </xf>
    <xf numFmtId="0" fontId="14" fillId="0" borderId="22" xfId="0" applyFont="1" applyBorder="1" applyAlignment="1">
      <alignment/>
    </xf>
    <xf numFmtId="0" fontId="10" fillId="2" borderId="23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27" xfId="0" applyFont="1" applyBorder="1" applyAlignment="1">
      <alignment/>
    </xf>
    <xf numFmtId="0" fontId="6" fillId="2" borderId="28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0" fillId="0" borderId="29" xfId="0" applyFont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10" fillId="2" borderId="30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8" fillId="2" borderId="32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28" xfId="0" applyFont="1" applyFill="1" applyBorder="1" applyAlignment="1">
      <alignment/>
    </xf>
    <xf numFmtId="0" fontId="17" fillId="0" borderId="22" xfId="0" applyFont="1" applyBorder="1" applyAlignment="1">
      <alignment/>
    </xf>
    <xf numFmtId="0" fontId="11" fillId="2" borderId="1" xfId="0" applyFont="1" applyFill="1" applyBorder="1" applyAlignment="1">
      <alignment/>
    </xf>
    <xf numFmtId="0" fontId="18" fillId="0" borderId="27" xfId="0" applyFont="1" applyBorder="1" applyAlignment="1">
      <alignment/>
    </xf>
    <xf numFmtId="0" fontId="19" fillId="2" borderId="28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8" fillId="0" borderId="29" xfId="0" applyFont="1" applyBorder="1" applyAlignment="1">
      <alignment/>
    </xf>
    <xf numFmtId="0" fontId="12" fillId="2" borderId="30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2" fillId="2" borderId="32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1" xfId="0" applyFont="1" applyBorder="1" applyAlignment="1">
      <alignment/>
    </xf>
    <xf numFmtId="0" fontId="12" fillId="2" borderId="7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4" fillId="0" borderId="17" xfId="0" applyFont="1" applyBorder="1" applyAlignment="1">
      <alignment/>
    </xf>
    <xf numFmtId="0" fontId="12" fillId="2" borderId="11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0" fillId="2" borderId="9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49" fontId="8" fillId="2" borderId="9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8" fillId="2" borderId="11" xfId="0" applyFont="1" applyFill="1" applyBorder="1" applyAlignment="1">
      <alignment/>
    </xf>
    <xf numFmtId="0" fontId="14" fillId="0" borderId="33" xfId="0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35" xfId="0" applyFont="1" applyFill="1" applyBorder="1" applyAlignment="1">
      <alignment/>
    </xf>
    <xf numFmtId="0" fontId="8" fillId="2" borderId="35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2" fillId="2" borderId="35" xfId="0" applyFont="1" applyFill="1" applyBorder="1" applyAlignment="1">
      <alignment/>
    </xf>
    <xf numFmtId="0" fontId="17" fillId="0" borderId="34" xfId="0" applyFont="1" applyBorder="1" applyAlignment="1">
      <alignment/>
    </xf>
    <xf numFmtId="0" fontId="11" fillId="2" borderId="36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7" fillId="0" borderId="29" xfId="0" applyFont="1" applyBorder="1" applyAlignment="1">
      <alignment/>
    </xf>
    <xf numFmtId="0" fontId="11" fillId="2" borderId="30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7" fillId="0" borderId="31" xfId="0" applyFont="1" applyBorder="1" applyAlignment="1">
      <alignment/>
    </xf>
    <xf numFmtId="0" fontId="11" fillId="2" borderId="7" xfId="0" applyFont="1" applyFill="1" applyBorder="1" applyAlignment="1">
      <alignment/>
    </xf>
    <xf numFmtId="0" fontId="0" fillId="0" borderId="34" xfId="0" applyFont="1" applyBorder="1" applyAlignment="1">
      <alignment/>
    </xf>
    <xf numFmtId="0" fontId="10" fillId="2" borderId="36" xfId="0" applyFont="1" applyFill="1" applyBorder="1" applyAlignment="1">
      <alignment/>
    </xf>
    <xf numFmtId="2" fontId="10" fillId="2" borderId="7" xfId="0" applyNumberFormat="1" applyFont="1" applyFill="1" applyBorder="1" applyAlignment="1">
      <alignment/>
    </xf>
    <xf numFmtId="0" fontId="12" fillId="2" borderId="5" xfId="0" applyFont="1" applyFill="1" applyBorder="1" applyAlignment="1">
      <alignment horizontal="left"/>
    </xf>
    <xf numFmtId="2" fontId="10" fillId="2" borderId="11" xfId="0" applyNumberFormat="1" applyFont="1" applyFill="1" applyBorder="1" applyAlignment="1">
      <alignment/>
    </xf>
    <xf numFmtId="2" fontId="10" fillId="2" borderId="5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0" fillId="2" borderId="0" xfId="0" applyFont="1" applyFill="1" applyBorder="1" applyAlignment="1">
      <alignment/>
    </xf>
    <xf numFmtId="2" fontId="10" fillId="2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6" fillId="2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5.00390625" style="0" customWidth="1"/>
    <col min="2" max="2" width="44.375" style="0" customWidth="1"/>
    <col min="7" max="7" width="10.75390625" style="0" customWidth="1"/>
  </cols>
  <sheetData>
    <row r="1" spans="1:7" ht="18.75">
      <c r="A1" s="63"/>
      <c r="B1" s="64" t="s">
        <v>104</v>
      </c>
      <c r="C1" s="65"/>
      <c r="D1" s="66"/>
      <c r="E1" s="66"/>
      <c r="F1" s="66"/>
      <c r="G1" s="67"/>
    </row>
    <row r="2" spans="1:7" ht="12.75">
      <c r="A2" s="66"/>
      <c r="B2" s="68" t="s">
        <v>0</v>
      </c>
      <c r="C2" s="68"/>
      <c r="D2" s="69">
        <v>1989</v>
      </c>
      <c r="E2" s="68" t="s">
        <v>1</v>
      </c>
      <c r="F2" s="68"/>
      <c r="G2" s="67"/>
    </row>
    <row r="3" spans="1:7" ht="12.75">
      <c r="A3" s="66"/>
      <c r="B3" s="68" t="s">
        <v>2</v>
      </c>
      <c r="C3" s="68"/>
      <c r="D3" s="69">
        <v>10</v>
      </c>
      <c r="E3" s="68" t="s">
        <v>3</v>
      </c>
      <c r="F3" s="68"/>
      <c r="G3" s="67"/>
    </row>
    <row r="4" spans="1:7" ht="12.75">
      <c r="A4" s="66"/>
      <c r="B4" s="68" t="s">
        <v>4</v>
      </c>
      <c r="C4" s="68"/>
      <c r="D4" s="69">
        <v>8</v>
      </c>
      <c r="E4" s="68" t="s">
        <v>5</v>
      </c>
      <c r="F4" s="68"/>
      <c r="G4" s="67"/>
    </row>
    <row r="5" spans="1:7" ht="12.75">
      <c r="A5" s="66"/>
      <c r="B5" s="68" t="s">
        <v>6</v>
      </c>
      <c r="C5" s="68"/>
      <c r="D5" s="69">
        <v>17587.7</v>
      </c>
      <c r="E5" s="68" t="s">
        <v>7</v>
      </c>
      <c r="F5" s="68"/>
      <c r="G5" s="67"/>
    </row>
    <row r="6" spans="1:7" ht="12.75">
      <c r="A6" s="66"/>
      <c r="B6" s="68" t="s">
        <v>8</v>
      </c>
      <c r="C6" s="68"/>
      <c r="D6" s="69" t="s">
        <v>9</v>
      </c>
      <c r="E6" s="68" t="s">
        <v>7</v>
      </c>
      <c r="F6" s="68"/>
      <c r="G6" s="67"/>
    </row>
    <row r="7" spans="1:7" ht="12.75">
      <c r="A7" s="66"/>
      <c r="B7" s="68" t="s">
        <v>10</v>
      </c>
      <c r="C7" s="68"/>
      <c r="D7" s="70">
        <v>2018.3</v>
      </c>
      <c r="E7" s="68" t="s">
        <v>7</v>
      </c>
      <c r="F7" s="68"/>
      <c r="G7" s="67"/>
    </row>
    <row r="8" spans="1:7" ht="12.75">
      <c r="A8" s="66"/>
      <c r="B8" s="68" t="s">
        <v>11</v>
      </c>
      <c r="C8" s="68"/>
      <c r="D8" s="70" t="s">
        <v>12</v>
      </c>
      <c r="E8" s="68" t="s">
        <v>7</v>
      </c>
      <c r="F8" s="68"/>
      <c r="G8" s="67"/>
    </row>
    <row r="9" spans="1:7" ht="12.75">
      <c r="A9" s="66"/>
      <c r="B9" s="68" t="s">
        <v>13</v>
      </c>
      <c r="C9" s="68"/>
      <c r="D9" s="70" t="s">
        <v>14</v>
      </c>
      <c r="E9" s="68"/>
      <c r="F9" s="68"/>
      <c r="G9" s="67"/>
    </row>
    <row r="10" spans="1:7" ht="12.75">
      <c r="A10" s="66"/>
      <c r="B10" s="68" t="s">
        <v>15</v>
      </c>
      <c r="C10" s="68"/>
      <c r="D10" s="69">
        <v>320</v>
      </c>
      <c r="E10" s="68" t="s">
        <v>16</v>
      </c>
      <c r="F10" s="68"/>
      <c r="G10" s="67"/>
    </row>
    <row r="11" spans="1:7" ht="12.75">
      <c r="A11" s="66"/>
      <c r="B11" s="68" t="s">
        <v>17</v>
      </c>
      <c r="C11" s="68"/>
      <c r="D11" s="69">
        <v>938</v>
      </c>
      <c r="E11" s="68" t="s">
        <v>18</v>
      </c>
      <c r="F11" s="68"/>
      <c r="G11" s="67"/>
    </row>
    <row r="12" spans="1:7" ht="12.75">
      <c r="A12" s="66"/>
      <c r="B12" s="68" t="s">
        <v>19</v>
      </c>
      <c r="C12" s="68"/>
      <c r="D12" s="69">
        <v>2512</v>
      </c>
      <c r="E12" s="68" t="s">
        <v>7</v>
      </c>
      <c r="F12" s="68"/>
      <c r="G12" s="67"/>
    </row>
    <row r="13" spans="1:7" ht="12.75">
      <c r="A13" s="68"/>
      <c r="B13" s="68" t="s">
        <v>20</v>
      </c>
      <c r="C13" s="68"/>
      <c r="D13" s="69"/>
      <c r="E13" s="68"/>
      <c r="F13" s="68"/>
      <c r="G13" s="67"/>
    </row>
    <row r="14" spans="1:7" ht="12.75">
      <c r="A14" s="68"/>
      <c r="B14" s="71"/>
      <c r="C14" s="71" t="s">
        <v>21</v>
      </c>
      <c r="D14" s="72">
        <v>3491.7</v>
      </c>
      <c r="E14" s="71" t="s">
        <v>7</v>
      </c>
      <c r="F14" s="71"/>
      <c r="G14" s="67"/>
    </row>
    <row r="15" spans="1:7" ht="12.75">
      <c r="A15" s="68"/>
      <c r="B15" s="71"/>
      <c r="C15" s="71" t="s">
        <v>22</v>
      </c>
      <c r="D15" s="72">
        <v>0</v>
      </c>
      <c r="E15" s="71" t="s">
        <v>7</v>
      </c>
      <c r="F15" s="71"/>
      <c r="G15" s="67"/>
    </row>
    <row r="16" spans="1:7" ht="13.5" thickBot="1">
      <c r="A16" s="73"/>
      <c r="B16" s="74" t="s">
        <v>23</v>
      </c>
      <c r="C16" s="75"/>
      <c r="D16" s="76">
        <v>7062.5</v>
      </c>
      <c r="E16" s="75" t="s">
        <v>7</v>
      </c>
      <c r="F16" s="75"/>
      <c r="G16" s="77"/>
    </row>
    <row r="17" spans="1:7" ht="13.5">
      <c r="A17" s="158" t="s">
        <v>24</v>
      </c>
      <c r="B17" s="160" t="s">
        <v>25</v>
      </c>
      <c r="C17" s="157"/>
      <c r="D17" s="157"/>
      <c r="E17" s="157"/>
      <c r="F17" s="157"/>
      <c r="G17" s="161"/>
    </row>
    <row r="18" spans="1:7" ht="13.5" thickBot="1">
      <c r="A18" s="159"/>
      <c r="B18" s="78" t="s">
        <v>105</v>
      </c>
      <c r="C18" s="79"/>
      <c r="D18" s="79"/>
      <c r="E18" s="79"/>
      <c r="F18" s="80"/>
      <c r="G18" s="81"/>
    </row>
    <row r="19" spans="1:7" ht="39" thickBot="1">
      <c r="A19" s="82"/>
      <c r="B19" s="83" t="s">
        <v>26</v>
      </c>
      <c r="C19" s="84" t="s">
        <v>27</v>
      </c>
      <c r="D19" s="84" t="s">
        <v>28</v>
      </c>
      <c r="E19" s="84" t="s">
        <v>29</v>
      </c>
      <c r="F19" s="84" t="s">
        <v>30</v>
      </c>
      <c r="G19" s="85" t="s">
        <v>31</v>
      </c>
    </row>
    <row r="20" spans="1:7" ht="13.5" thickBot="1">
      <c r="A20" s="86"/>
      <c r="B20" s="87" t="s">
        <v>32</v>
      </c>
      <c r="C20" s="88"/>
      <c r="D20" s="88"/>
      <c r="E20" s="88"/>
      <c r="F20" s="88"/>
      <c r="G20" s="89" t="s">
        <v>33</v>
      </c>
    </row>
    <row r="21" spans="1:7" ht="13.5" thickBot="1">
      <c r="A21" s="90">
        <v>1</v>
      </c>
      <c r="B21" s="91" t="s">
        <v>34</v>
      </c>
      <c r="C21" s="92"/>
      <c r="D21" s="92"/>
      <c r="E21" s="92"/>
      <c r="F21" s="92"/>
      <c r="G21" s="4">
        <f>G22+G27+G33+G34</f>
        <v>17230.419959000003</v>
      </c>
    </row>
    <row r="22" spans="1:7" ht="13.5">
      <c r="A22" s="93"/>
      <c r="B22" s="94" t="s">
        <v>35</v>
      </c>
      <c r="C22" s="95"/>
      <c r="D22" s="95"/>
      <c r="E22" s="6"/>
      <c r="F22" s="95"/>
      <c r="G22" s="7">
        <f>G23+G24+G25+G26</f>
        <v>0</v>
      </c>
    </row>
    <row r="23" spans="1:7" ht="12.75">
      <c r="A23" s="96"/>
      <c r="B23" s="97" t="s">
        <v>36</v>
      </c>
      <c r="C23" s="98" t="s">
        <v>37</v>
      </c>
      <c r="D23" s="98">
        <v>660</v>
      </c>
      <c r="E23" s="9">
        <v>17.94</v>
      </c>
      <c r="F23" s="98">
        <v>0</v>
      </c>
      <c r="G23" s="10">
        <f>E23*F23</f>
        <v>0</v>
      </c>
    </row>
    <row r="24" spans="1:7" ht="12.75">
      <c r="A24" s="96"/>
      <c r="B24" s="99" t="s">
        <v>38</v>
      </c>
      <c r="C24" s="98" t="s">
        <v>37</v>
      </c>
      <c r="D24" s="98">
        <v>550</v>
      </c>
      <c r="E24" s="9">
        <v>21.52</v>
      </c>
      <c r="F24" s="98">
        <v>0</v>
      </c>
      <c r="G24" s="10">
        <f>E24*F24</f>
        <v>0</v>
      </c>
    </row>
    <row r="25" spans="1:7" ht="12.75">
      <c r="A25" s="96"/>
      <c r="B25" s="100" t="s">
        <v>106</v>
      </c>
      <c r="C25" s="98" t="s">
        <v>37</v>
      </c>
      <c r="D25" s="98">
        <v>440</v>
      </c>
      <c r="E25" s="9">
        <v>26.9</v>
      </c>
      <c r="F25" s="98">
        <v>0</v>
      </c>
      <c r="G25" s="10">
        <f>E25*F25</f>
        <v>0</v>
      </c>
    </row>
    <row r="26" spans="1:7" ht="12.75">
      <c r="A26" s="96"/>
      <c r="B26" s="99" t="s">
        <v>39</v>
      </c>
      <c r="C26" s="98" t="s">
        <v>7</v>
      </c>
      <c r="D26" s="98">
        <v>40800</v>
      </c>
      <c r="E26" s="9">
        <v>290.14</v>
      </c>
      <c r="F26" s="98">
        <v>0</v>
      </c>
      <c r="G26" s="10">
        <f>E26*F26</f>
        <v>0</v>
      </c>
    </row>
    <row r="27" spans="1:7" ht="13.5">
      <c r="A27" s="96"/>
      <c r="B27" s="101" t="s">
        <v>40</v>
      </c>
      <c r="C27" s="98"/>
      <c r="D27" s="98"/>
      <c r="E27" s="9"/>
      <c r="F27" s="98"/>
      <c r="G27" s="11">
        <f>G28+G29+G30+G31+G32</f>
        <v>17230.419959000003</v>
      </c>
    </row>
    <row r="28" spans="1:7" ht="12.75">
      <c r="A28" s="96"/>
      <c r="B28" s="99" t="s">
        <v>36</v>
      </c>
      <c r="C28" s="98" t="s">
        <v>37</v>
      </c>
      <c r="D28" s="98">
        <v>380</v>
      </c>
      <c r="E28" s="9">
        <v>31.15</v>
      </c>
      <c r="F28" s="98">
        <v>0</v>
      </c>
      <c r="G28" s="10">
        <f>E28*F28</f>
        <v>0</v>
      </c>
    </row>
    <row r="29" spans="1:7" ht="12.75">
      <c r="A29" s="96"/>
      <c r="B29" s="99" t="s">
        <v>38</v>
      </c>
      <c r="C29" s="98" t="s">
        <v>37</v>
      </c>
      <c r="D29" s="98">
        <v>370</v>
      </c>
      <c r="E29" s="9">
        <v>31.99</v>
      </c>
      <c r="F29" s="98">
        <v>0</v>
      </c>
      <c r="G29" s="10">
        <f>E29*F29</f>
        <v>0</v>
      </c>
    </row>
    <row r="30" spans="1:7" ht="12.75">
      <c r="A30" s="96"/>
      <c r="B30" s="99" t="s">
        <v>41</v>
      </c>
      <c r="C30" s="98" t="s">
        <v>37</v>
      </c>
      <c r="D30" s="98">
        <v>320</v>
      </c>
      <c r="E30" s="9">
        <v>36.99</v>
      </c>
      <c r="F30" s="98">
        <v>320</v>
      </c>
      <c r="G30" s="10">
        <f>E30*F30</f>
        <v>11836.800000000001</v>
      </c>
    </row>
    <row r="31" spans="1:7" ht="12.75">
      <c r="A31" s="96"/>
      <c r="B31" s="99" t="s">
        <v>42</v>
      </c>
      <c r="C31" s="98" t="s">
        <v>7</v>
      </c>
      <c r="D31" s="98">
        <v>38600</v>
      </c>
      <c r="E31" s="9">
        <v>313.99</v>
      </c>
      <c r="F31" s="98">
        <v>0</v>
      </c>
      <c r="G31" s="10">
        <f>E31*F31</f>
        <v>0</v>
      </c>
    </row>
    <row r="32" spans="1:7" ht="12.75">
      <c r="A32" s="96"/>
      <c r="B32" s="99" t="s">
        <v>39</v>
      </c>
      <c r="C32" s="98" t="s">
        <v>7</v>
      </c>
      <c r="D32" s="98">
        <v>37700</v>
      </c>
      <c r="E32" s="9">
        <v>306.67</v>
      </c>
      <c r="F32" s="98">
        <v>17587.7</v>
      </c>
      <c r="G32" s="10">
        <f>E32*F32/1000</f>
        <v>5393.619959000001</v>
      </c>
    </row>
    <row r="33" spans="1:7" ht="13.5">
      <c r="A33" s="96"/>
      <c r="B33" s="101" t="s">
        <v>43</v>
      </c>
      <c r="C33" s="98" t="s">
        <v>44</v>
      </c>
      <c r="D33" s="98">
        <v>16</v>
      </c>
      <c r="E33" s="9"/>
      <c r="F33" s="98">
        <v>0</v>
      </c>
      <c r="G33" s="11">
        <f>E33*F33</f>
        <v>0</v>
      </c>
    </row>
    <row r="34" spans="1:7" ht="13.5">
      <c r="A34" s="96"/>
      <c r="B34" s="101" t="s">
        <v>45</v>
      </c>
      <c r="C34" s="98"/>
      <c r="D34" s="98"/>
      <c r="E34" s="9"/>
      <c r="F34" s="98"/>
      <c r="G34" s="11">
        <f>G35+G36+G37+G38</f>
        <v>0</v>
      </c>
    </row>
    <row r="35" spans="1:7" ht="12.75">
      <c r="A35" s="96"/>
      <c r="B35" s="99" t="s">
        <v>46</v>
      </c>
      <c r="C35" s="98" t="s">
        <v>47</v>
      </c>
      <c r="D35" s="98">
        <v>0.035</v>
      </c>
      <c r="E35" s="9">
        <v>351.1</v>
      </c>
      <c r="F35" s="98">
        <v>0</v>
      </c>
      <c r="G35" s="10">
        <f>E35*F35</f>
        <v>0</v>
      </c>
    </row>
    <row r="36" spans="1:7" ht="12.75">
      <c r="A36" s="96"/>
      <c r="B36" s="99" t="s">
        <v>48</v>
      </c>
      <c r="C36" s="98" t="s">
        <v>47</v>
      </c>
      <c r="D36" s="98">
        <v>0.07</v>
      </c>
      <c r="E36" s="9">
        <v>702.2</v>
      </c>
      <c r="F36" s="98">
        <v>0</v>
      </c>
      <c r="G36" s="10">
        <f>E36*F36</f>
        <v>0</v>
      </c>
    </row>
    <row r="37" spans="1:7" ht="12.75">
      <c r="A37" s="96"/>
      <c r="B37" s="99" t="s">
        <v>49</v>
      </c>
      <c r="C37" s="98" t="s">
        <v>47</v>
      </c>
      <c r="D37" s="98">
        <v>0.14</v>
      </c>
      <c r="E37" s="9">
        <v>1404.39</v>
      </c>
      <c r="F37" s="98">
        <v>0</v>
      </c>
      <c r="G37" s="10">
        <f>E37*F37</f>
        <v>0</v>
      </c>
    </row>
    <row r="38" spans="1:7" ht="13.5" thickBot="1">
      <c r="A38" s="102"/>
      <c r="B38" s="103" t="s">
        <v>50</v>
      </c>
      <c r="C38" s="104" t="s">
        <v>47</v>
      </c>
      <c r="D38" s="104">
        <v>0.21</v>
      </c>
      <c r="E38" s="13">
        <v>2106.59</v>
      </c>
      <c r="F38" s="104">
        <v>0</v>
      </c>
      <c r="G38" s="10">
        <f>E38*F38</f>
        <v>0</v>
      </c>
    </row>
    <row r="39" spans="1:7" ht="13.5" thickBot="1">
      <c r="A39" s="90">
        <v>2</v>
      </c>
      <c r="B39" s="91" t="s">
        <v>51</v>
      </c>
      <c r="C39" s="92"/>
      <c r="D39" s="92"/>
      <c r="E39" s="3"/>
      <c r="F39" s="92"/>
      <c r="G39" s="14">
        <f>G40+G43</f>
        <v>1689.6000000000001</v>
      </c>
    </row>
    <row r="40" spans="1:7" ht="13.5">
      <c r="A40" s="93"/>
      <c r="B40" s="94" t="s">
        <v>35</v>
      </c>
      <c r="C40" s="95"/>
      <c r="D40" s="95"/>
      <c r="E40" s="15"/>
      <c r="F40" s="95"/>
      <c r="G40" s="16">
        <f>G41+G42</f>
        <v>0</v>
      </c>
    </row>
    <row r="41" spans="1:7" ht="12.75">
      <c r="A41" s="96"/>
      <c r="B41" s="99" t="s">
        <v>52</v>
      </c>
      <c r="C41" s="98" t="s">
        <v>37</v>
      </c>
      <c r="D41" s="98">
        <v>950</v>
      </c>
      <c r="E41" s="9">
        <v>12.46</v>
      </c>
      <c r="F41" s="98">
        <v>0</v>
      </c>
      <c r="G41" s="10">
        <f>E41*F41</f>
        <v>0</v>
      </c>
    </row>
    <row r="42" spans="1:7" ht="12.75">
      <c r="A42" s="96"/>
      <c r="B42" s="99" t="s">
        <v>53</v>
      </c>
      <c r="C42" s="98" t="s">
        <v>37</v>
      </c>
      <c r="D42" s="98">
        <v>2310</v>
      </c>
      <c r="E42" s="9">
        <v>5.12</v>
      </c>
      <c r="F42" s="98">
        <v>0</v>
      </c>
      <c r="G42" s="10">
        <f>E42*F42</f>
        <v>0</v>
      </c>
    </row>
    <row r="43" spans="1:7" ht="13.5">
      <c r="A43" s="96"/>
      <c r="B43" s="101" t="s">
        <v>54</v>
      </c>
      <c r="C43" s="98"/>
      <c r="D43" s="98"/>
      <c r="E43" s="9"/>
      <c r="F43" s="98"/>
      <c r="G43" s="11">
        <f>G44+G45</f>
        <v>1689.6000000000001</v>
      </c>
    </row>
    <row r="44" spans="1:7" ht="12.75">
      <c r="A44" s="96"/>
      <c r="B44" s="99" t="s">
        <v>52</v>
      </c>
      <c r="C44" s="98" t="s">
        <v>37</v>
      </c>
      <c r="D44" s="98">
        <v>950</v>
      </c>
      <c r="E44" s="13">
        <v>12.46</v>
      </c>
      <c r="F44" s="98">
        <v>0</v>
      </c>
      <c r="G44" s="10">
        <f>E44*F44</f>
        <v>0</v>
      </c>
    </row>
    <row r="45" spans="1:7" ht="13.5" thickBot="1">
      <c r="A45" s="102"/>
      <c r="B45" s="103" t="s">
        <v>53</v>
      </c>
      <c r="C45" s="104" t="s">
        <v>37</v>
      </c>
      <c r="D45" s="104">
        <v>2240</v>
      </c>
      <c r="E45" s="18">
        <v>5.28</v>
      </c>
      <c r="F45" s="104">
        <v>320</v>
      </c>
      <c r="G45" s="19">
        <f>E45*F45</f>
        <v>1689.6000000000001</v>
      </c>
    </row>
    <row r="46" spans="1:7" ht="13.5" thickBot="1">
      <c r="A46" s="90">
        <v>3</v>
      </c>
      <c r="B46" s="91" t="s">
        <v>55</v>
      </c>
      <c r="C46" s="92"/>
      <c r="D46" s="92"/>
      <c r="E46" s="3"/>
      <c r="F46" s="92"/>
      <c r="G46" s="14">
        <f>G47+G48</f>
        <v>3723.4919670000004</v>
      </c>
    </row>
    <row r="47" spans="1:7" ht="12.75">
      <c r="A47" s="93"/>
      <c r="B47" s="105" t="s">
        <v>56</v>
      </c>
      <c r="C47" s="95" t="s">
        <v>7</v>
      </c>
      <c r="D47" s="95">
        <v>69300</v>
      </c>
      <c r="E47" s="6">
        <v>201.02</v>
      </c>
      <c r="F47" s="95">
        <v>0</v>
      </c>
      <c r="G47" s="20">
        <f>E47*F47</f>
        <v>0</v>
      </c>
    </row>
    <row r="48" spans="1:7" ht="13.5" thickBot="1">
      <c r="A48" s="102"/>
      <c r="B48" s="103" t="s">
        <v>57</v>
      </c>
      <c r="C48" s="104" t="s">
        <v>7</v>
      </c>
      <c r="D48" s="104">
        <v>65800</v>
      </c>
      <c r="E48" s="13">
        <v>211.71</v>
      </c>
      <c r="F48" s="104">
        <v>17587.7</v>
      </c>
      <c r="G48" s="10">
        <f>E48*F48/1000</f>
        <v>3723.4919670000004</v>
      </c>
    </row>
    <row r="49" spans="1:7" ht="13.5" thickBot="1">
      <c r="A49" s="90">
        <v>4</v>
      </c>
      <c r="B49" s="91" t="s">
        <v>58</v>
      </c>
      <c r="C49" s="92" t="s">
        <v>37</v>
      </c>
      <c r="D49" s="92">
        <v>1995</v>
      </c>
      <c r="E49" s="21">
        <v>5.03</v>
      </c>
      <c r="F49" s="92">
        <v>320</v>
      </c>
      <c r="G49" s="22">
        <f>E49*F49</f>
        <v>1609.6000000000001</v>
      </c>
    </row>
    <row r="50" spans="1:7" ht="13.5" thickBot="1">
      <c r="A50" s="90">
        <v>5</v>
      </c>
      <c r="B50" s="91" t="s">
        <v>59</v>
      </c>
      <c r="C50" s="92"/>
      <c r="D50" s="92"/>
      <c r="E50" s="3"/>
      <c r="F50" s="92"/>
      <c r="G50" s="14">
        <f>G51+G54</f>
        <v>0</v>
      </c>
    </row>
    <row r="51" spans="1:7" ht="13.5">
      <c r="A51" s="93"/>
      <c r="B51" s="94" t="s">
        <v>35</v>
      </c>
      <c r="C51" s="95"/>
      <c r="D51" s="95"/>
      <c r="E51" s="6"/>
      <c r="F51" s="95"/>
      <c r="G51" s="7">
        <f>G52+G53</f>
        <v>0</v>
      </c>
    </row>
    <row r="52" spans="1:7" ht="12.75">
      <c r="A52" s="96"/>
      <c r="B52" s="99" t="s">
        <v>60</v>
      </c>
      <c r="C52" s="98" t="s">
        <v>7</v>
      </c>
      <c r="D52" s="98">
        <v>59700</v>
      </c>
      <c r="E52" s="9"/>
      <c r="F52" s="98">
        <v>0</v>
      </c>
      <c r="G52" s="10">
        <f>E52*F52</f>
        <v>0</v>
      </c>
    </row>
    <row r="53" spans="1:7" ht="12.75">
      <c r="A53" s="96"/>
      <c r="B53" s="99" t="s">
        <v>61</v>
      </c>
      <c r="C53" s="98" t="s">
        <v>7</v>
      </c>
      <c r="D53" s="98">
        <v>67000</v>
      </c>
      <c r="E53" s="9"/>
      <c r="F53" s="98">
        <v>0</v>
      </c>
      <c r="G53" s="10">
        <f>E53*F53</f>
        <v>0</v>
      </c>
    </row>
    <row r="54" spans="1:7" ht="13.5">
      <c r="A54" s="96"/>
      <c r="B54" s="101" t="s">
        <v>54</v>
      </c>
      <c r="C54" s="98"/>
      <c r="D54" s="98"/>
      <c r="E54" s="9"/>
      <c r="F54" s="98"/>
      <c r="G54" s="11">
        <f>G55+G56+G57</f>
        <v>0</v>
      </c>
    </row>
    <row r="55" spans="1:7" ht="12.75">
      <c r="A55" s="96"/>
      <c r="B55" s="99" t="s">
        <v>60</v>
      </c>
      <c r="C55" s="98" t="s">
        <v>7</v>
      </c>
      <c r="D55" s="98">
        <v>45000</v>
      </c>
      <c r="E55" s="9"/>
      <c r="F55" s="98">
        <v>0</v>
      </c>
      <c r="G55" s="10">
        <f>E55*F55</f>
        <v>0</v>
      </c>
    </row>
    <row r="56" spans="1:7" ht="12.75">
      <c r="A56" s="96"/>
      <c r="B56" s="99" t="s">
        <v>61</v>
      </c>
      <c r="C56" s="98" t="s">
        <v>7</v>
      </c>
      <c r="D56" s="98">
        <v>55800</v>
      </c>
      <c r="E56" s="9"/>
      <c r="F56" s="98">
        <v>17587.7</v>
      </c>
      <c r="G56" s="10">
        <f>E56*F56/1000</f>
        <v>0</v>
      </c>
    </row>
    <row r="57" spans="1:7" ht="13.5" thickBot="1">
      <c r="A57" s="102"/>
      <c r="B57" s="103" t="s">
        <v>62</v>
      </c>
      <c r="C57" s="104" t="s">
        <v>7</v>
      </c>
      <c r="D57" s="104">
        <v>25300</v>
      </c>
      <c r="E57" s="13"/>
      <c r="F57" s="104">
        <v>0</v>
      </c>
      <c r="G57" s="23">
        <f>E57*F57</f>
        <v>0</v>
      </c>
    </row>
    <row r="58" spans="1:7" ht="13.5" thickBot="1">
      <c r="A58" s="90">
        <v>6</v>
      </c>
      <c r="B58" s="91" t="s">
        <v>63</v>
      </c>
      <c r="C58" s="92"/>
      <c r="D58" s="92"/>
      <c r="E58" s="3"/>
      <c r="F58" s="92"/>
      <c r="G58" s="14">
        <f>G59+G62</f>
        <v>0</v>
      </c>
    </row>
    <row r="59" spans="1:7" ht="13.5">
      <c r="A59" s="93"/>
      <c r="B59" s="94" t="s">
        <v>35</v>
      </c>
      <c r="C59" s="95"/>
      <c r="D59" s="95"/>
      <c r="E59" s="6"/>
      <c r="F59" s="95"/>
      <c r="G59" s="7">
        <f>G60+G61</f>
        <v>0</v>
      </c>
    </row>
    <row r="60" spans="1:7" ht="12.75">
      <c r="A60" s="96"/>
      <c r="B60" s="99" t="s">
        <v>60</v>
      </c>
      <c r="C60" s="98" t="s">
        <v>7</v>
      </c>
      <c r="D60" s="98">
        <v>74900</v>
      </c>
      <c r="E60" s="9"/>
      <c r="F60" s="98">
        <v>0</v>
      </c>
      <c r="G60" s="10">
        <f>E60*F60</f>
        <v>0</v>
      </c>
    </row>
    <row r="61" spans="1:7" ht="12.75">
      <c r="A61" s="96"/>
      <c r="B61" s="99" t="s">
        <v>61</v>
      </c>
      <c r="C61" s="98" t="s">
        <v>7</v>
      </c>
      <c r="D61" s="98">
        <v>81800</v>
      </c>
      <c r="E61" s="9"/>
      <c r="F61" s="98">
        <v>0</v>
      </c>
      <c r="G61" s="10">
        <f>E61*F61</f>
        <v>0</v>
      </c>
    </row>
    <row r="62" spans="1:7" ht="13.5">
      <c r="A62" s="96"/>
      <c r="B62" s="101" t="s">
        <v>54</v>
      </c>
      <c r="C62" s="98"/>
      <c r="D62" s="98"/>
      <c r="E62" s="9"/>
      <c r="F62" s="98"/>
      <c r="G62" s="11">
        <f>G63+G64+G65</f>
        <v>0</v>
      </c>
    </row>
    <row r="63" spans="1:7" ht="12.75">
      <c r="A63" s="96"/>
      <c r="B63" s="99" t="s">
        <v>60</v>
      </c>
      <c r="C63" s="98" t="s">
        <v>7</v>
      </c>
      <c r="D63" s="98">
        <v>54900</v>
      </c>
      <c r="E63" s="9"/>
      <c r="F63" s="98">
        <v>0</v>
      </c>
      <c r="G63" s="10">
        <f>E63*F63</f>
        <v>0</v>
      </c>
    </row>
    <row r="64" spans="1:7" ht="12.75">
      <c r="A64" s="96"/>
      <c r="B64" s="99" t="s">
        <v>61</v>
      </c>
      <c r="C64" s="98" t="s">
        <v>7</v>
      </c>
      <c r="D64" s="98">
        <v>68000</v>
      </c>
      <c r="E64" s="9"/>
      <c r="F64" s="98">
        <v>17587.7</v>
      </c>
      <c r="G64" s="10">
        <f>E64*F64/1000</f>
        <v>0</v>
      </c>
    </row>
    <row r="65" spans="1:7" ht="13.5" thickBot="1">
      <c r="A65" s="102"/>
      <c r="B65" s="103" t="s">
        <v>62</v>
      </c>
      <c r="C65" s="104" t="s">
        <v>7</v>
      </c>
      <c r="D65" s="104">
        <v>36700</v>
      </c>
      <c r="E65" s="13"/>
      <c r="F65" s="104">
        <v>0</v>
      </c>
      <c r="G65" s="23">
        <f>E65*F65</f>
        <v>0</v>
      </c>
    </row>
    <row r="66" spans="1:7" ht="13.5" thickBot="1">
      <c r="A66" s="106">
        <v>7</v>
      </c>
      <c r="B66" s="107" t="s">
        <v>64</v>
      </c>
      <c r="C66" s="107"/>
      <c r="D66" s="107"/>
      <c r="E66" s="1"/>
      <c r="F66" s="107"/>
      <c r="G66" s="24">
        <f>G67+G70</f>
        <v>0</v>
      </c>
    </row>
    <row r="67" spans="1:7" ht="14.25">
      <c r="A67" s="108"/>
      <c r="B67" s="109" t="s">
        <v>35</v>
      </c>
      <c r="C67" s="110"/>
      <c r="D67" s="110"/>
      <c r="E67" s="5"/>
      <c r="F67" s="110"/>
      <c r="G67" s="25">
        <f>G68+G69</f>
        <v>0</v>
      </c>
    </row>
    <row r="68" spans="1:7" ht="14.25">
      <c r="A68" s="111"/>
      <c r="B68" s="112" t="s">
        <v>60</v>
      </c>
      <c r="C68" s="113" t="s">
        <v>7</v>
      </c>
      <c r="D68" s="113">
        <v>93800</v>
      </c>
      <c r="E68" s="8">
        <v>0</v>
      </c>
      <c r="F68" s="113">
        <v>0</v>
      </c>
      <c r="G68" s="26">
        <f>E68*F68</f>
        <v>0</v>
      </c>
    </row>
    <row r="69" spans="1:7" ht="14.25">
      <c r="A69" s="111"/>
      <c r="B69" s="112" t="s">
        <v>61</v>
      </c>
      <c r="C69" s="113" t="s">
        <v>7</v>
      </c>
      <c r="D69" s="113">
        <v>107800</v>
      </c>
      <c r="E69" s="8">
        <v>0</v>
      </c>
      <c r="F69" s="113">
        <v>0</v>
      </c>
      <c r="G69" s="26">
        <f>E69*F69</f>
        <v>0</v>
      </c>
    </row>
    <row r="70" spans="1:7" ht="14.25">
      <c r="A70" s="111"/>
      <c r="B70" s="114" t="s">
        <v>54</v>
      </c>
      <c r="C70" s="113"/>
      <c r="D70" s="113"/>
      <c r="E70" s="8"/>
      <c r="F70" s="113"/>
      <c r="G70" s="27">
        <f>G71+G72+G73</f>
        <v>0</v>
      </c>
    </row>
    <row r="71" spans="1:7" ht="14.25">
      <c r="A71" s="111"/>
      <c r="B71" s="112" t="s">
        <v>60</v>
      </c>
      <c r="C71" s="113" t="s">
        <v>7</v>
      </c>
      <c r="D71" s="113">
        <v>77500</v>
      </c>
      <c r="E71" s="8">
        <v>0</v>
      </c>
      <c r="F71" s="113">
        <v>0</v>
      </c>
      <c r="G71" s="26">
        <f>E71*F71</f>
        <v>0</v>
      </c>
    </row>
    <row r="72" spans="1:7" ht="14.25">
      <c r="A72" s="111"/>
      <c r="B72" s="112" t="s">
        <v>61</v>
      </c>
      <c r="C72" s="113" t="s">
        <v>7</v>
      </c>
      <c r="D72" s="113">
        <v>100300</v>
      </c>
      <c r="E72" s="8">
        <v>0</v>
      </c>
      <c r="F72" s="113">
        <v>17587.7</v>
      </c>
      <c r="G72" s="10">
        <f>E72*F72/1000</f>
        <v>0</v>
      </c>
    </row>
    <row r="73" spans="1:7" ht="15" thickBot="1">
      <c r="A73" s="111"/>
      <c r="B73" s="115" t="s">
        <v>62</v>
      </c>
      <c r="C73" s="113" t="s">
        <v>7</v>
      </c>
      <c r="D73" s="113">
        <v>72900</v>
      </c>
      <c r="E73" s="8">
        <v>0</v>
      </c>
      <c r="F73" s="113">
        <v>0</v>
      </c>
      <c r="G73" s="26">
        <f>E73*F73</f>
        <v>0</v>
      </c>
    </row>
    <row r="74" spans="1:7" ht="13.5" thickBot="1">
      <c r="A74" s="106">
        <v>8</v>
      </c>
      <c r="B74" s="107" t="s">
        <v>65</v>
      </c>
      <c r="C74" s="116"/>
      <c r="D74" s="116"/>
      <c r="E74" s="2"/>
      <c r="F74" s="116"/>
      <c r="G74" s="24">
        <f>G75+G78</f>
        <v>0</v>
      </c>
    </row>
    <row r="75" spans="1:7" ht="12.75">
      <c r="A75" s="117"/>
      <c r="B75" s="109" t="s">
        <v>35</v>
      </c>
      <c r="C75" s="110"/>
      <c r="D75" s="110"/>
      <c r="E75" s="5"/>
      <c r="F75" s="110"/>
      <c r="G75" s="25">
        <f>G76+G77</f>
        <v>0</v>
      </c>
    </row>
    <row r="76" spans="1:7" ht="12.75">
      <c r="A76" s="118"/>
      <c r="B76" s="112" t="s">
        <v>60</v>
      </c>
      <c r="C76" s="113" t="s">
        <v>7</v>
      </c>
      <c r="D76" s="113">
        <v>62600</v>
      </c>
      <c r="E76" s="8"/>
      <c r="F76" s="113">
        <v>0</v>
      </c>
      <c r="G76" s="26">
        <f>E76*F76</f>
        <v>0</v>
      </c>
    </row>
    <row r="77" spans="1:7" ht="12.75">
      <c r="A77" s="118"/>
      <c r="B77" s="112" t="s">
        <v>61</v>
      </c>
      <c r="C77" s="113" t="s">
        <v>7</v>
      </c>
      <c r="D77" s="113">
        <v>73000</v>
      </c>
      <c r="E77" s="8"/>
      <c r="F77" s="113">
        <v>0</v>
      </c>
      <c r="G77" s="26">
        <f>E77*F77</f>
        <v>0</v>
      </c>
    </row>
    <row r="78" spans="1:7" ht="12.75">
      <c r="A78" s="118"/>
      <c r="B78" s="114" t="s">
        <v>54</v>
      </c>
      <c r="C78" s="113"/>
      <c r="D78" s="113"/>
      <c r="E78" s="8"/>
      <c r="F78" s="113"/>
      <c r="G78" s="27">
        <f>G79+G80+G81</f>
        <v>0</v>
      </c>
    </row>
    <row r="79" spans="1:7" ht="12.75">
      <c r="A79" s="118"/>
      <c r="B79" s="112" t="s">
        <v>60</v>
      </c>
      <c r="C79" s="113" t="s">
        <v>7</v>
      </c>
      <c r="D79" s="113">
        <v>51700</v>
      </c>
      <c r="E79" s="8"/>
      <c r="F79" s="113">
        <v>0</v>
      </c>
      <c r="G79" s="26">
        <f>E79*F79</f>
        <v>0</v>
      </c>
    </row>
    <row r="80" spans="1:7" ht="12.75">
      <c r="A80" s="118"/>
      <c r="B80" s="112" t="s">
        <v>61</v>
      </c>
      <c r="C80" s="113" t="s">
        <v>7</v>
      </c>
      <c r="D80" s="113">
        <v>67000</v>
      </c>
      <c r="E80" s="8"/>
      <c r="F80" s="113">
        <v>17587.7</v>
      </c>
      <c r="G80" s="10">
        <f>E80*F80/1000</f>
        <v>0</v>
      </c>
    </row>
    <row r="81" spans="1:7" ht="13.5" thickBot="1">
      <c r="A81" s="119"/>
      <c r="B81" s="115" t="s">
        <v>62</v>
      </c>
      <c r="C81" s="120" t="s">
        <v>7</v>
      </c>
      <c r="D81" s="120">
        <v>48600</v>
      </c>
      <c r="E81" s="12"/>
      <c r="F81" s="120">
        <v>0</v>
      </c>
      <c r="G81" s="28">
        <f>E81*F81</f>
        <v>0</v>
      </c>
    </row>
    <row r="82" spans="1:7" ht="13.5" thickBot="1">
      <c r="A82" s="106">
        <v>9</v>
      </c>
      <c r="B82" s="121" t="s">
        <v>66</v>
      </c>
      <c r="C82" s="116"/>
      <c r="D82" s="116"/>
      <c r="E82" s="2"/>
      <c r="F82" s="116"/>
      <c r="G82" s="24">
        <f>G83+G84+G85</f>
        <v>0</v>
      </c>
    </row>
    <row r="83" spans="1:7" ht="12.75">
      <c r="A83" s="117"/>
      <c r="B83" s="110" t="s">
        <v>67</v>
      </c>
      <c r="C83" s="110" t="s">
        <v>7</v>
      </c>
      <c r="D83" s="110">
        <v>14600</v>
      </c>
      <c r="E83" s="5"/>
      <c r="F83" s="110">
        <v>0</v>
      </c>
      <c r="G83" s="29">
        <f>E83*F83</f>
        <v>0</v>
      </c>
    </row>
    <row r="84" spans="1:7" ht="12.75">
      <c r="A84" s="118"/>
      <c r="B84" s="113" t="s">
        <v>68</v>
      </c>
      <c r="C84" s="113" t="s">
        <v>7</v>
      </c>
      <c r="D84" s="113">
        <v>13100</v>
      </c>
      <c r="E84" s="8"/>
      <c r="F84" s="113">
        <v>2018.3</v>
      </c>
      <c r="G84" s="30">
        <f>E84*F84/1000</f>
        <v>0</v>
      </c>
    </row>
    <row r="85" spans="1:7" ht="13.5" thickBot="1">
      <c r="A85" s="122"/>
      <c r="B85" s="123" t="s">
        <v>69</v>
      </c>
      <c r="C85" s="123" t="s">
        <v>7</v>
      </c>
      <c r="D85" s="123">
        <v>16800</v>
      </c>
      <c r="E85" s="17"/>
      <c r="F85" s="123">
        <v>0</v>
      </c>
      <c r="G85" s="31">
        <f>E85*F85</f>
        <v>0</v>
      </c>
    </row>
    <row r="86" spans="1:7" ht="13.5" thickBot="1">
      <c r="A86" s="106">
        <v>10</v>
      </c>
      <c r="B86" s="107" t="s">
        <v>70</v>
      </c>
      <c r="C86" s="107" t="s">
        <v>7</v>
      </c>
      <c r="D86" s="107"/>
      <c r="E86" s="32"/>
      <c r="F86" s="107"/>
      <c r="G86" s="33">
        <f>G87+G88</f>
        <v>13261.686102</v>
      </c>
    </row>
    <row r="87" spans="1:7" ht="12.75">
      <c r="A87" s="117"/>
      <c r="B87" s="110" t="s">
        <v>21</v>
      </c>
      <c r="C87" s="110"/>
      <c r="D87" s="110">
        <v>1900</v>
      </c>
      <c r="E87" s="6">
        <v>3798.06</v>
      </c>
      <c r="F87" s="110">
        <v>3491.7</v>
      </c>
      <c r="G87" s="30">
        <f>E87*F87/1000</f>
        <v>13261.686102</v>
      </c>
    </row>
    <row r="88" spans="1:7" ht="13.5" thickBot="1">
      <c r="A88" s="119"/>
      <c r="B88" s="120" t="s">
        <v>22</v>
      </c>
      <c r="C88" s="120"/>
      <c r="D88" s="120">
        <v>1600</v>
      </c>
      <c r="E88" s="13">
        <v>4510.2</v>
      </c>
      <c r="F88" s="120">
        <v>0</v>
      </c>
      <c r="G88" s="34">
        <f>E88*F88</f>
        <v>0</v>
      </c>
    </row>
    <row r="89" spans="1:7" ht="13.5" thickBot="1">
      <c r="A89" s="106">
        <v>11</v>
      </c>
      <c r="B89" s="107" t="s">
        <v>71</v>
      </c>
      <c r="C89" s="107" t="s">
        <v>7</v>
      </c>
      <c r="D89" s="107"/>
      <c r="E89" s="32"/>
      <c r="F89" s="107"/>
      <c r="G89" s="33">
        <f>G90+G91</f>
        <v>16479.44848</v>
      </c>
    </row>
    <row r="90" spans="1:7" ht="12.75">
      <c r="A90" s="117"/>
      <c r="B90" s="110" t="s">
        <v>72</v>
      </c>
      <c r="C90" s="110"/>
      <c r="D90" s="110">
        <v>1100</v>
      </c>
      <c r="E90" s="6">
        <v>6560.29</v>
      </c>
      <c r="F90" s="110">
        <v>2512</v>
      </c>
      <c r="G90" s="30">
        <f>E90*F90/1000</f>
        <v>16479.44848</v>
      </c>
    </row>
    <row r="91" spans="1:7" ht="13.5" thickBot="1">
      <c r="A91" s="119"/>
      <c r="B91" s="120" t="s">
        <v>73</v>
      </c>
      <c r="C91" s="120"/>
      <c r="D91" s="120">
        <v>1000</v>
      </c>
      <c r="E91" s="13">
        <v>7216.32</v>
      </c>
      <c r="F91" s="120">
        <v>0</v>
      </c>
      <c r="G91" s="34">
        <f>E91*F91</f>
        <v>0</v>
      </c>
    </row>
    <row r="92" spans="1:7" ht="13.5" thickBot="1">
      <c r="A92" s="106">
        <v>12</v>
      </c>
      <c r="B92" s="107" t="s">
        <v>74</v>
      </c>
      <c r="C92" s="107" t="s">
        <v>18</v>
      </c>
      <c r="D92" s="107"/>
      <c r="E92" s="32"/>
      <c r="F92" s="107"/>
      <c r="G92" s="33">
        <f>G93+G94</f>
        <v>5412.259999999999</v>
      </c>
    </row>
    <row r="93" spans="1:7" ht="12.75">
      <c r="A93" s="124"/>
      <c r="B93" s="110" t="s">
        <v>75</v>
      </c>
      <c r="C93" s="110"/>
      <c r="D93" s="110">
        <v>400</v>
      </c>
      <c r="E93" s="6">
        <v>18.04</v>
      </c>
      <c r="F93" s="110">
        <v>0</v>
      </c>
      <c r="G93" s="30">
        <f>E93*F93</f>
        <v>0</v>
      </c>
    </row>
    <row r="94" spans="1:7" ht="13.5" thickBot="1">
      <c r="A94" s="125"/>
      <c r="B94" s="123" t="s">
        <v>76</v>
      </c>
      <c r="C94" s="123"/>
      <c r="D94" s="123">
        <v>1250</v>
      </c>
      <c r="E94" s="18">
        <v>5.77</v>
      </c>
      <c r="F94" s="123">
        <v>938</v>
      </c>
      <c r="G94" s="35">
        <f>E94*F94</f>
        <v>5412.259999999999</v>
      </c>
    </row>
    <row r="95" spans="1:7" ht="12.75">
      <c r="A95" s="126">
        <v>13</v>
      </c>
      <c r="B95" s="127" t="s">
        <v>107</v>
      </c>
      <c r="C95" s="128" t="s">
        <v>77</v>
      </c>
      <c r="D95" s="129" t="s">
        <v>78</v>
      </c>
      <c r="E95" s="6">
        <v>3974.44</v>
      </c>
      <c r="F95" s="128">
        <v>8</v>
      </c>
      <c r="G95" s="36">
        <f>E95*F95</f>
        <v>31795.52</v>
      </c>
    </row>
    <row r="96" spans="1:7" ht="13.5" thickBot="1">
      <c r="A96" s="130"/>
      <c r="B96" s="54" t="s">
        <v>79</v>
      </c>
      <c r="C96" s="131"/>
      <c r="D96" s="131"/>
      <c r="E96" s="18"/>
      <c r="F96" s="131"/>
      <c r="G96" s="37">
        <f>G21+G39+G46+G49+G50+G58+G66+G74+G82+G86+G89+G92+G95</f>
        <v>91202.02650800001</v>
      </c>
    </row>
    <row r="97" spans="1:7" ht="13.5" thickBot="1">
      <c r="A97" s="132">
        <v>14</v>
      </c>
      <c r="B97" s="133" t="s">
        <v>108</v>
      </c>
      <c r="C97" s="95"/>
      <c r="D97" s="95"/>
      <c r="E97" s="6"/>
      <c r="F97" s="95"/>
      <c r="G97" s="36">
        <f>G96*0.05</f>
        <v>4560.101325400001</v>
      </c>
    </row>
    <row r="98" spans="1:7" ht="13.5" thickBot="1">
      <c r="A98" s="132">
        <v>15</v>
      </c>
      <c r="B98" s="134" t="s">
        <v>80</v>
      </c>
      <c r="C98" s="135"/>
      <c r="D98" s="135"/>
      <c r="E98" s="9"/>
      <c r="F98" s="135"/>
      <c r="G98" s="38">
        <f>G97*0.07</f>
        <v>319.2070927780001</v>
      </c>
    </row>
    <row r="99" spans="1:7" ht="13.5" thickBot="1">
      <c r="A99" s="126">
        <v>16</v>
      </c>
      <c r="B99" s="127" t="s">
        <v>81</v>
      </c>
      <c r="C99" s="127"/>
      <c r="D99" s="127"/>
      <c r="E99" s="18"/>
      <c r="F99" s="127"/>
      <c r="G99" s="39">
        <f>G100+G101+G102+G103+G105+G107+G108+G111+G112+G113+G114</f>
        <v>22718.500666666663</v>
      </c>
    </row>
    <row r="100" spans="1:7" ht="12.75">
      <c r="A100" s="118"/>
      <c r="B100" s="113" t="s">
        <v>82</v>
      </c>
      <c r="C100" s="113" t="s">
        <v>7</v>
      </c>
      <c r="D100" s="113"/>
      <c r="E100" s="6">
        <v>0.7</v>
      </c>
      <c r="F100" s="113">
        <f>D5</f>
        <v>17587.7</v>
      </c>
      <c r="G100" s="40">
        <f>E100*F100</f>
        <v>12311.39</v>
      </c>
    </row>
    <row r="101" spans="1:7" ht="12.75">
      <c r="A101" s="118"/>
      <c r="B101" s="113" t="s">
        <v>83</v>
      </c>
      <c r="C101" s="113" t="s">
        <v>7</v>
      </c>
      <c r="D101" s="113"/>
      <c r="E101" s="9">
        <f>2/12*0.3</f>
        <v>0.049999999999999996</v>
      </c>
      <c r="F101" s="113">
        <v>410.5</v>
      </c>
      <c r="G101" s="41">
        <f>E101*F101</f>
        <v>20.525</v>
      </c>
    </row>
    <row r="102" spans="1:7" ht="12.75">
      <c r="A102" s="118"/>
      <c r="B102" s="113" t="s">
        <v>84</v>
      </c>
      <c r="C102" s="113" t="s">
        <v>7</v>
      </c>
      <c r="D102" s="113"/>
      <c r="E102" s="42">
        <f>1/12</f>
        <v>0.08333333333333333</v>
      </c>
      <c r="F102" s="113">
        <v>410.5</v>
      </c>
      <c r="G102" s="41">
        <f>E102*F102</f>
        <v>34.20833333333333</v>
      </c>
    </row>
    <row r="103" spans="1:7" ht="12.75">
      <c r="A103" s="136"/>
      <c r="B103" s="137" t="s">
        <v>85</v>
      </c>
      <c r="C103" s="137"/>
      <c r="D103" s="137"/>
      <c r="E103" s="43">
        <v>0.01</v>
      </c>
      <c r="F103" s="137">
        <v>17587.7</v>
      </c>
      <c r="G103" s="41">
        <f>E103*F103</f>
        <v>175.877</v>
      </c>
    </row>
    <row r="104" spans="1:7" ht="12.75">
      <c r="A104" s="118"/>
      <c r="B104" s="113" t="s">
        <v>86</v>
      </c>
      <c r="C104" s="113" t="s">
        <v>7</v>
      </c>
      <c r="D104" s="113"/>
      <c r="E104" s="9">
        <v>0</v>
      </c>
      <c r="F104" s="113">
        <v>5.09</v>
      </c>
      <c r="G104" s="41">
        <v>0</v>
      </c>
    </row>
    <row r="105" spans="1:7" ht="12.75">
      <c r="A105" s="118"/>
      <c r="B105" s="113" t="s">
        <v>87</v>
      </c>
      <c r="C105" s="113" t="s">
        <v>44</v>
      </c>
      <c r="D105" s="113"/>
      <c r="E105" s="9">
        <v>76.1</v>
      </c>
      <c r="F105" s="113">
        <v>8</v>
      </c>
      <c r="G105" s="41">
        <f>E105*F105</f>
        <v>608.8</v>
      </c>
    </row>
    <row r="106" spans="1:7" ht="12.75">
      <c r="A106" s="118"/>
      <c r="B106" s="113" t="s">
        <v>88</v>
      </c>
      <c r="C106" s="113"/>
      <c r="D106" s="113"/>
      <c r="E106" s="9">
        <v>0</v>
      </c>
      <c r="F106" s="113"/>
      <c r="G106" s="41">
        <v>0</v>
      </c>
    </row>
    <row r="107" spans="1:7" ht="12.75">
      <c r="A107" s="118"/>
      <c r="B107" s="113" t="s">
        <v>109</v>
      </c>
      <c r="C107" s="113" t="s">
        <v>44</v>
      </c>
      <c r="D107" s="113"/>
      <c r="E107" s="9">
        <f>906.58</f>
        <v>906.58</v>
      </c>
      <c r="F107" s="113">
        <v>8</v>
      </c>
      <c r="G107" s="41">
        <f>E107*F107</f>
        <v>7252.64</v>
      </c>
    </row>
    <row r="108" spans="1:7" ht="12.75">
      <c r="A108" s="118"/>
      <c r="B108" s="113" t="s">
        <v>89</v>
      </c>
      <c r="C108" s="113" t="s">
        <v>44</v>
      </c>
      <c r="D108" s="113"/>
      <c r="E108" s="42">
        <f>1094.9*1.1/12</f>
        <v>100.36583333333334</v>
      </c>
      <c r="F108" s="113">
        <v>8</v>
      </c>
      <c r="G108" s="41">
        <f>E108*F108</f>
        <v>802.9266666666667</v>
      </c>
    </row>
    <row r="109" spans="1:7" ht="12.75">
      <c r="A109" s="118"/>
      <c r="B109" s="113" t="s">
        <v>90</v>
      </c>
      <c r="C109" s="113" t="s">
        <v>7</v>
      </c>
      <c r="D109" s="113"/>
      <c r="E109" s="9">
        <v>1.2</v>
      </c>
      <c r="F109" s="113">
        <v>1.05</v>
      </c>
      <c r="G109" s="44">
        <v>0</v>
      </c>
    </row>
    <row r="110" spans="1:7" ht="12.75">
      <c r="A110" s="118"/>
      <c r="B110" s="113" t="s">
        <v>91</v>
      </c>
      <c r="C110" s="113"/>
      <c r="D110" s="113"/>
      <c r="E110" s="42">
        <f>1049/12</f>
        <v>87.41666666666667</v>
      </c>
      <c r="F110" s="113">
        <v>91.22</v>
      </c>
      <c r="G110" s="44">
        <v>0</v>
      </c>
    </row>
    <row r="111" spans="1:7" ht="12.75">
      <c r="A111" s="118"/>
      <c r="B111" s="113" t="s">
        <v>92</v>
      </c>
      <c r="C111" s="113" t="s">
        <v>7</v>
      </c>
      <c r="D111" s="113"/>
      <c r="E111" s="9">
        <v>0.27</v>
      </c>
      <c r="F111" s="113">
        <f>D5</f>
        <v>17587.7</v>
      </c>
      <c r="G111" s="41">
        <f>E111*F111/12</f>
        <v>395.72325</v>
      </c>
    </row>
    <row r="112" spans="1:7" ht="12.75">
      <c r="A112" s="118"/>
      <c r="B112" s="113" t="s">
        <v>110</v>
      </c>
      <c r="C112" s="113"/>
      <c r="D112" s="113"/>
      <c r="E112" s="9">
        <v>0.25</v>
      </c>
      <c r="F112" s="113">
        <v>17587.7</v>
      </c>
      <c r="G112" s="41">
        <f>E112*F112/12</f>
        <v>366.41041666666666</v>
      </c>
    </row>
    <row r="113" spans="1:7" ht="12.75">
      <c r="A113" s="118"/>
      <c r="B113" s="113" t="s">
        <v>111</v>
      </c>
      <c r="C113" s="113" t="s">
        <v>44</v>
      </c>
      <c r="D113" s="113"/>
      <c r="E113" s="9">
        <v>250</v>
      </c>
      <c r="F113" s="113">
        <v>1</v>
      </c>
      <c r="G113" s="41">
        <f>E113*F113</f>
        <v>250</v>
      </c>
    </row>
    <row r="114" spans="1:7" ht="13.5" thickBot="1">
      <c r="A114" s="125"/>
      <c r="B114" s="138" t="s">
        <v>112</v>
      </c>
      <c r="C114" s="138" t="s">
        <v>44</v>
      </c>
      <c r="D114" s="138"/>
      <c r="E114" s="18">
        <v>250</v>
      </c>
      <c r="F114" s="138">
        <v>2</v>
      </c>
      <c r="G114" s="45">
        <f>E114*F114</f>
        <v>500</v>
      </c>
    </row>
    <row r="115" spans="1:7" ht="13.5" thickBot="1">
      <c r="A115" s="139">
        <v>17</v>
      </c>
      <c r="B115" s="140" t="s">
        <v>93</v>
      </c>
      <c r="C115" s="141"/>
      <c r="D115" s="141"/>
      <c r="E115" s="18"/>
      <c r="F115" s="141"/>
      <c r="G115" s="46">
        <f>G116+G117</f>
        <v>221.42148166666666</v>
      </c>
    </row>
    <row r="116" spans="1:7" ht="12.75">
      <c r="A116" s="118"/>
      <c r="B116" s="112" t="s">
        <v>113</v>
      </c>
      <c r="C116" s="113" t="s">
        <v>114</v>
      </c>
      <c r="D116" s="113"/>
      <c r="E116" s="42">
        <f>1.1*15.51</f>
        <v>17.061</v>
      </c>
      <c r="F116" s="113">
        <v>52.18</v>
      </c>
      <c r="G116" s="41">
        <f>E116*F116/12</f>
        <v>74.186915</v>
      </c>
    </row>
    <row r="117" spans="1:7" ht="12.75">
      <c r="A117" s="118"/>
      <c r="B117" s="112" t="s">
        <v>94</v>
      </c>
      <c r="C117" s="113" t="s">
        <v>114</v>
      </c>
      <c r="D117" s="113"/>
      <c r="E117" s="42">
        <v>33.86</v>
      </c>
      <c r="F117" s="113">
        <v>52.18</v>
      </c>
      <c r="G117" s="41">
        <f>E117*F117/12</f>
        <v>147.23456666666667</v>
      </c>
    </row>
    <row r="118" spans="1:7" ht="12.75">
      <c r="A118" s="142">
        <v>18</v>
      </c>
      <c r="B118" s="143" t="s">
        <v>95</v>
      </c>
      <c r="C118" s="113" t="s">
        <v>7</v>
      </c>
      <c r="D118" s="144"/>
      <c r="E118" s="9">
        <v>0.45</v>
      </c>
      <c r="F118" s="113">
        <f>D5</f>
        <v>17587.7</v>
      </c>
      <c r="G118" s="47">
        <f>E118*F118</f>
        <v>7914.465</v>
      </c>
    </row>
    <row r="119" spans="1:7" ht="12.75">
      <c r="A119" s="142">
        <v>19</v>
      </c>
      <c r="B119" s="143" t="s">
        <v>96</v>
      </c>
      <c r="C119" s="113" t="s">
        <v>7</v>
      </c>
      <c r="D119" s="144"/>
      <c r="E119" s="9">
        <v>0.82</v>
      </c>
      <c r="F119" s="113">
        <f>D5</f>
        <v>17587.7</v>
      </c>
      <c r="G119" s="38">
        <f>E119*F119</f>
        <v>14421.913999999999</v>
      </c>
    </row>
    <row r="120" spans="1:7" ht="13.5" thickBot="1">
      <c r="A120" s="145">
        <v>20</v>
      </c>
      <c r="B120" s="146" t="s">
        <v>115</v>
      </c>
      <c r="C120" s="120" t="s">
        <v>7</v>
      </c>
      <c r="D120" s="146"/>
      <c r="E120" s="48">
        <v>0.04</v>
      </c>
      <c r="F120" s="120">
        <f>D5</f>
        <v>17587.7</v>
      </c>
      <c r="G120" s="49">
        <f>E120*F120</f>
        <v>703.508</v>
      </c>
    </row>
    <row r="121" spans="1:7" ht="13.5" thickBot="1">
      <c r="A121" s="147"/>
      <c r="B121" s="148" t="s">
        <v>97</v>
      </c>
      <c r="C121" s="128"/>
      <c r="D121" s="128"/>
      <c r="E121" s="48"/>
      <c r="F121" s="128"/>
      <c r="G121" s="36">
        <f>G96+G97+G98+G99+G115+G118+G119+G120</f>
        <v>142061.14407451134</v>
      </c>
    </row>
    <row r="122" spans="1:7" ht="12.75">
      <c r="A122" s="96"/>
      <c r="B122" s="100" t="s">
        <v>116</v>
      </c>
      <c r="C122" s="98"/>
      <c r="D122" s="98"/>
      <c r="E122" s="98"/>
      <c r="F122" s="98"/>
      <c r="G122" s="38">
        <f>G121*18/100</f>
        <v>25571.005933412038</v>
      </c>
    </row>
    <row r="123" spans="1:7" ht="13.5" thickBot="1">
      <c r="A123" s="130"/>
      <c r="B123" s="55" t="s">
        <v>117</v>
      </c>
      <c r="C123" s="54"/>
      <c r="D123" s="54"/>
      <c r="E123" s="54"/>
      <c r="F123" s="54"/>
      <c r="G123" s="27">
        <f>SUM(G121:G122)</f>
        <v>167632.15000792337</v>
      </c>
    </row>
    <row r="124" spans="1:7" ht="15.75">
      <c r="A124" s="147"/>
      <c r="B124" s="148" t="s">
        <v>118</v>
      </c>
      <c r="C124" s="127"/>
      <c r="D124" s="127"/>
      <c r="E124" s="127"/>
      <c r="F124" s="127"/>
      <c r="G124" s="50">
        <f>G123/D5</f>
        <v>9.53121499729489</v>
      </c>
    </row>
    <row r="125" spans="1:7" ht="12.75">
      <c r="A125" s="102"/>
      <c r="B125" s="103"/>
      <c r="C125" s="104"/>
      <c r="D125" s="149"/>
      <c r="E125" s="104"/>
      <c r="F125" s="104"/>
      <c r="G125" s="51"/>
    </row>
    <row r="126" spans="1:7" ht="15.75">
      <c r="A126" s="118"/>
      <c r="B126" s="150" t="s">
        <v>119</v>
      </c>
      <c r="C126" s="113"/>
      <c r="D126" s="113"/>
      <c r="E126" s="113"/>
      <c r="F126" s="113"/>
      <c r="G126" s="52">
        <v>9.53</v>
      </c>
    </row>
    <row r="127" spans="1:7" ht="13.5" thickBot="1">
      <c r="A127" s="53">
        <v>21</v>
      </c>
      <c r="B127" s="54" t="s">
        <v>98</v>
      </c>
      <c r="C127" s="54"/>
      <c r="D127" s="151"/>
      <c r="E127" s="54">
        <v>2.4</v>
      </c>
      <c r="F127" s="54">
        <f>D5</f>
        <v>17587.7</v>
      </c>
      <c r="G127" s="152">
        <f>E127*F127</f>
        <v>42210.48</v>
      </c>
    </row>
    <row r="128" spans="1:7" ht="12.75">
      <c r="A128" s="153"/>
      <c r="B128" s="154"/>
      <c r="C128" s="154"/>
      <c r="D128" s="154"/>
      <c r="E128" s="155"/>
      <c r="F128" s="155"/>
      <c r="G128" s="155"/>
    </row>
    <row r="129" spans="1:7" ht="12.75">
      <c r="A129" s="153"/>
      <c r="B129" s="154"/>
      <c r="C129" s="154"/>
      <c r="D129" s="154"/>
      <c r="E129" s="155"/>
      <c r="F129" s="155"/>
      <c r="G129" s="56"/>
    </row>
    <row r="130" spans="1:7" ht="12.75">
      <c r="A130" s="156"/>
      <c r="B130" s="57" t="s">
        <v>99</v>
      </c>
      <c r="C130" s="58" t="s">
        <v>100</v>
      </c>
      <c r="D130" s="59" t="s">
        <v>101</v>
      </c>
      <c r="E130" s="59"/>
      <c r="F130" s="97"/>
      <c r="G130" s="60"/>
    </row>
    <row r="131" spans="1:7" ht="12.75">
      <c r="A131" s="156"/>
      <c r="F131" s="156"/>
      <c r="G131" s="60"/>
    </row>
    <row r="132" spans="1:7" ht="12.75">
      <c r="A132" s="156"/>
      <c r="B132" t="s">
        <v>102</v>
      </c>
      <c r="D132" t="s">
        <v>103</v>
      </c>
      <c r="E132" s="61"/>
      <c r="F132" s="156"/>
      <c r="G132" s="60"/>
    </row>
    <row r="133" spans="1:7" ht="12.75">
      <c r="A133" s="156"/>
      <c r="F133" s="156"/>
      <c r="G133" s="60"/>
    </row>
    <row r="134" spans="1:7" ht="12.75">
      <c r="A134" s="156"/>
      <c r="B134" t="s">
        <v>120</v>
      </c>
      <c r="D134" s="62"/>
      <c r="F134" s="156"/>
      <c r="G134" s="60"/>
    </row>
  </sheetData>
  <mergeCells count="2">
    <mergeCell ref="A17:A18"/>
    <mergeCell ref="B17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Андрей</cp:lastModifiedBy>
  <dcterms:created xsi:type="dcterms:W3CDTF">2006-03-27T01:51:40Z</dcterms:created>
  <dcterms:modified xsi:type="dcterms:W3CDTF">2010-03-11T12:37:38Z</dcterms:modified>
  <cp:category/>
  <cp:version/>
  <cp:contentType/>
  <cp:contentStatus/>
</cp:coreProperties>
</file>