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3995" windowHeight="8955" activeTab="0"/>
  </bookViews>
  <sheets>
    <sheet name="Тр. 24" sheetId="1" r:id="rId1"/>
  </sheets>
  <definedNames/>
  <calcPr fullCalcOnLoad="1"/>
</workbook>
</file>

<file path=xl/sharedStrings.xml><?xml version="1.0" encoding="utf-8"?>
<sst xmlns="http://schemas.openxmlformats.org/spreadsheetml/2006/main" count="124" uniqueCount="92">
  <si>
    <t>Год постройки</t>
  </si>
  <si>
    <t>г.</t>
  </si>
  <si>
    <t>Колличество этажей</t>
  </si>
  <si>
    <t>эт.</t>
  </si>
  <si>
    <t>Количество подъездов</t>
  </si>
  <si>
    <t>под.</t>
  </si>
  <si>
    <t>Полезная площадь</t>
  </si>
  <si>
    <t>кв.м.</t>
  </si>
  <si>
    <t>Материал стен</t>
  </si>
  <si>
    <t>Площадь кровли</t>
  </si>
  <si>
    <t>Вид кровли</t>
  </si>
  <si>
    <t>мягкая</t>
  </si>
  <si>
    <t>Вид оборудования ГВС</t>
  </si>
  <si>
    <t>Количество квартир</t>
  </si>
  <si>
    <t xml:space="preserve">кв. </t>
  </si>
  <si>
    <t>Количество проживающих</t>
  </si>
  <si>
    <t>чел.</t>
  </si>
  <si>
    <t>Уборочная площадь лестниц</t>
  </si>
  <si>
    <t>Уборочная площадь придомовой территории:</t>
  </si>
  <si>
    <t>2 класса</t>
  </si>
  <si>
    <t>№</t>
  </si>
  <si>
    <t>наименование статей</t>
  </si>
  <si>
    <t>ед.измерения</t>
  </si>
  <si>
    <t>тариф на ед. работ</t>
  </si>
  <si>
    <t>количество</t>
  </si>
  <si>
    <t>Содержание обслуживающего персонала</t>
  </si>
  <si>
    <t>руб.</t>
  </si>
  <si>
    <t xml:space="preserve"> Сантехнические работы</t>
  </si>
  <si>
    <t>1 квартира</t>
  </si>
  <si>
    <t>в домах со сроком эксплуатации свыше 10 лет:</t>
  </si>
  <si>
    <t xml:space="preserve">* водопровод,канализ.,ГВС </t>
  </si>
  <si>
    <t>шт.</t>
  </si>
  <si>
    <t xml:space="preserve"> Обслуживание электрооборудования</t>
  </si>
  <si>
    <t>* со скрытой электропроводкой</t>
  </si>
  <si>
    <t>в домах со сроком эксплуатации свыше 10 лет</t>
  </si>
  <si>
    <t xml:space="preserve"> Электрогазосварочные работы</t>
  </si>
  <si>
    <t>* в домах со сроком эксплуатации свыше 10 лет</t>
  </si>
  <si>
    <t xml:space="preserve"> Обслуживание систем вентиляции и кондиционирования </t>
  </si>
  <si>
    <t>Уборка придомовой территории</t>
  </si>
  <si>
    <t>Уборка лестничных клеток</t>
  </si>
  <si>
    <t>в домах с лифтами</t>
  </si>
  <si>
    <t>Обслуживание мусоропровода</t>
  </si>
  <si>
    <t>в цоколе</t>
  </si>
  <si>
    <t>чел/лифт</t>
  </si>
  <si>
    <t>Спецработы</t>
  </si>
  <si>
    <t>Вывоз ТБО</t>
  </si>
  <si>
    <t>Дератизация</t>
  </si>
  <si>
    <t>Дезинсекция</t>
  </si>
  <si>
    <t>Техническое освидетельствование лифтов</t>
  </si>
  <si>
    <t>Обслуживание внутрен.устройства газоснабжения</t>
  </si>
  <si>
    <t>Аварийное прикрытие внутренних устройств</t>
  </si>
  <si>
    <t>Аварийное обслуживание</t>
  </si>
  <si>
    <t xml:space="preserve">Расходы исполнителя </t>
  </si>
  <si>
    <t>НДС 18%</t>
  </si>
  <si>
    <t>Доходы на содержание и текущий ремонт общего имущества</t>
  </si>
  <si>
    <t>Содержание жилья</t>
  </si>
  <si>
    <t>Текущий ремонт</t>
  </si>
  <si>
    <t>ед.изм.</t>
  </si>
  <si>
    <t>тариф</t>
  </si>
  <si>
    <t>сумма</t>
  </si>
  <si>
    <t>Статьи доходов</t>
  </si>
  <si>
    <t>Всего доходов</t>
  </si>
  <si>
    <t>панельн.</t>
  </si>
  <si>
    <t>центр.</t>
  </si>
  <si>
    <t>колич.</t>
  </si>
  <si>
    <t>в месяц</t>
  </si>
  <si>
    <t>в год</t>
  </si>
  <si>
    <t xml:space="preserve"> Плотничные работы</t>
  </si>
  <si>
    <t xml:space="preserve">Материалы </t>
  </si>
  <si>
    <t xml:space="preserve">ТЗР </t>
  </si>
  <si>
    <t>Обслуживание системы ЛДСС</t>
  </si>
  <si>
    <t>куб.м</t>
  </si>
  <si>
    <t>Итого по содержанию</t>
  </si>
  <si>
    <t xml:space="preserve">                 Смета по дому № 24 по пр.Тракторостроителей </t>
  </si>
  <si>
    <t>СМЕТА</t>
  </si>
  <si>
    <t>* крупнопанельные</t>
  </si>
  <si>
    <t>Содержание лифтов с диспетчеризац:</t>
  </si>
  <si>
    <t>Электроизмерительные работы</t>
  </si>
  <si>
    <t>Ремонт и тех.обслуживание лифтов</t>
  </si>
  <si>
    <t>Прочие затраты, всего:</t>
  </si>
  <si>
    <t>многоквартирного дома № 24 по пр. Тракторостроителей за 2010 год</t>
  </si>
  <si>
    <t>расходов  содержанию жилого дома 24 пр.Тракторостроителей на 2010 год</t>
  </si>
  <si>
    <t>Всего расходов по содержанию общего имущества:</t>
  </si>
  <si>
    <t xml:space="preserve">* центральное отопление от ТЭЦ </t>
  </si>
  <si>
    <r>
      <t xml:space="preserve">Транспортные расходы </t>
    </r>
    <r>
      <rPr>
        <sz val="8"/>
        <rFont val="Times New Roman"/>
        <family val="1"/>
      </rPr>
      <t>(вывоз крупногабаритого мусора)</t>
    </r>
  </si>
  <si>
    <t>Всего:</t>
  </si>
  <si>
    <t>стоимость работ в месяц</t>
  </si>
  <si>
    <t>Обслуживание ДПУ</t>
  </si>
  <si>
    <t>Итого:</t>
  </si>
  <si>
    <t>промывка системы отопления</t>
  </si>
  <si>
    <t xml:space="preserve">заполнение системы отопления </t>
  </si>
  <si>
    <t>стоимость  в работ в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</si>
</sst>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0"/>
    </font>
    <font>
      <b/>
      <sz val="14"/>
      <name val="Arial Cyr"/>
      <family val="0"/>
    </font>
    <font>
      <b/>
      <sz val="8"/>
      <name val="Times New Roman"/>
      <family val="1"/>
    </font>
    <font>
      <i/>
      <sz val="8"/>
      <name val="Arial Cyr"/>
      <family val="0"/>
    </font>
    <font>
      <b/>
      <i/>
      <sz val="8"/>
      <name val="Times New Roman"/>
      <family val="1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1" fillId="0" borderId="4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5" fillId="0" borderId="7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7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5" fillId="2" borderId="1" xfId="0" applyFont="1" applyFill="1" applyBorder="1" applyAlignment="1">
      <alignment/>
    </xf>
    <xf numFmtId="0" fontId="11" fillId="0" borderId="8" xfId="0" applyFont="1" applyBorder="1" applyAlignment="1">
      <alignment/>
    </xf>
    <xf numFmtId="0" fontId="15" fillId="2" borderId="9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5" fillId="2" borderId="12" xfId="0" applyFont="1" applyFill="1" applyBorder="1" applyAlignment="1">
      <alignment/>
    </xf>
    <xf numFmtId="2" fontId="6" fillId="0" borderId="1" xfId="0" applyNumberFormat="1" applyFont="1" applyBorder="1" applyAlignment="1">
      <alignment horizontal="center"/>
    </xf>
    <xf numFmtId="0" fontId="17" fillId="0" borderId="7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0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right"/>
    </xf>
    <xf numFmtId="2" fontId="15" fillId="0" borderId="1" xfId="0" applyNumberFormat="1" applyFont="1" applyBorder="1" applyAlignment="1">
      <alignment horizontal="right"/>
    </xf>
    <xf numFmtId="0" fontId="8" fillId="2" borderId="1" xfId="0" applyFont="1" applyFill="1" applyBorder="1" applyAlignment="1">
      <alignment/>
    </xf>
    <xf numFmtId="0" fontId="21" fillId="2" borderId="1" xfId="0" applyFont="1" applyFill="1" applyBorder="1" applyAlignment="1">
      <alignment/>
    </xf>
    <xf numFmtId="0" fontId="20" fillId="0" borderId="3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3" xfId="0" applyFont="1" applyBorder="1" applyAlignment="1">
      <alignment horizontal="right"/>
    </xf>
    <xf numFmtId="0" fontId="18" fillId="2" borderId="3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20" fillId="2" borderId="4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20" fillId="2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2" fontId="5" fillId="2" borderId="18" xfId="0" applyNumberFormat="1" applyFont="1" applyFill="1" applyBorder="1" applyAlignment="1">
      <alignment/>
    </xf>
    <xf numFmtId="0" fontId="11" fillId="0" borderId="19" xfId="0" applyFont="1" applyBorder="1" applyAlignment="1">
      <alignment/>
    </xf>
    <xf numFmtId="0" fontId="15" fillId="2" borderId="2" xfId="0" applyFont="1" applyFill="1" applyBorder="1" applyAlignment="1">
      <alignment/>
    </xf>
    <xf numFmtId="0" fontId="15" fillId="2" borderId="20" xfId="0" applyFont="1" applyFill="1" applyBorder="1" applyAlignment="1">
      <alignment/>
    </xf>
    <xf numFmtId="0" fontId="15" fillId="2" borderId="15" xfId="0" applyFont="1" applyFill="1" applyBorder="1" applyAlignment="1">
      <alignment/>
    </xf>
    <xf numFmtId="2" fontId="6" fillId="2" borderId="21" xfId="0" applyNumberFormat="1" applyFont="1" applyFill="1" applyBorder="1" applyAlignment="1">
      <alignment/>
    </xf>
    <xf numFmtId="0" fontId="20" fillId="2" borderId="15" xfId="0" applyFont="1" applyFill="1" applyBorder="1" applyAlignment="1">
      <alignment/>
    </xf>
    <xf numFmtId="0" fontId="22" fillId="2" borderId="15" xfId="0" applyFont="1" applyFill="1" applyBorder="1" applyAlignment="1">
      <alignment/>
    </xf>
    <xf numFmtId="2" fontId="5" fillId="2" borderId="21" xfId="0" applyNumberFormat="1" applyFont="1" applyFill="1" applyBorder="1" applyAlignment="1">
      <alignment/>
    </xf>
    <xf numFmtId="0" fontId="11" fillId="0" borderId="22" xfId="0" applyFont="1" applyBorder="1" applyAlignment="1">
      <alignment/>
    </xf>
    <xf numFmtId="0" fontId="15" fillId="2" borderId="23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2" fontId="5" fillId="2" borderId="24" xfId="0" applyNumberFormat="1" applyFont="1" applyFill="1" applyBorder="1" applyAlignment="1">
      <alignment/>
    </xf>
    <xf numFmtId="0" fontId="15" fillId="2" borderId="25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5" fillId="2" borderId="5" xfId="0" applyFont="1" applyFill="1" applyBorder="1" applyAlignment="1">
      <alignment/>
    </xf>
    <xf numFmtId="2" fontId="6" fillId="2" borderId="27" xfId="0" applyNumberFormat="1" applyFont="1" applyFill="1" applyBorder="1" applyAlignment="1">
      <alignment/>
    </xf>
    <xf numFmtId="0" fontId="20" fillId="2" borderId="6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2" fontId="5" fillId="2" borderId="28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2" fontId="10" fillId="2" borderId="21" xfId="0" applyNumberFormat="1" applyFont="1" applyFill="1" applyBorder="1" applyAlignment="1">
      <alignment/>
    </xf>
    <xf numFmtId="2" fontId="6" fillId="2" borderId="29" xfId="17" applyNumberFormat="1" applyFont="1" applyFill="1" applyBorder="1" applyAlignment="1">
      <alignment/>
    </xf>
    <xf numFmtId="2" fontId="5" fillId="2" borderId="24" xfId="17" applyNumberFormat="1" applyFont="1" applyFill="1" applyBorder="1" applyAlignment="1">
      <alignment/>
    </xf>
    <xf numFmtId="0" fontId="11" fillId="0" borderId="30" xfId="0" applyFont="1" applyBorder="1" applyAlignment="1">
      <alignment/>
    </xf>
    <xf numFmtId="0" fontId="15" fillId="2" borderId="31" xfId="0" applyFont="1" applyFill="1" applyBorder="1" applyAlignment="1">
      <alignment/>
    </xf>
    <xf numFmtId="2" fontId="6" fillId="2" borderId="27" xfId="17" applyNumberFormat="1" applyFont="1" applyFill="1" applyBorder="1" applyAlignment="1">
      <alignment/>
    </xf>
    <xf numFmtId="2" fontId="10" fillId="2" borderId="32" xfId="17" applyNumberFormat="1" applyFont="1" applyFill="1" applyBorder="1" applyAlignment="1">
      <alignment/>
    </xf>
    <xf numFmtId="0" fontId="20" fillId="2" borderId="1" xfId="0" applyFont="1" applyFill="1" applyBorder="1" applyAlignment="1">
      <alignment/>
    </xf>
    <xf numFmtId="2" fontId="10" fillId="2" borderId="21" xfId="17" applyNumberFormat="1" applyFont="1" applyFill="1" applyBorder="1" applyAlignment="1">
      <alignment/>
    </xf>
    <xf numFmtId="0" fontId="20" fillId="2" borderId="33" xfId="0" applyFont="1" applyFill="1" applyBorder="1" applyAlignment="1">
      <alignment/>
    </xf>
    <xf numFmtId="0" fontId="15" fillId="2" borderId="33" xfId="0" applyFont="1" applyFill="1" applyBorder="1" applyAlignment="1">
      <alignment/>
    </xf>
    <xf numFmtId="0" fontId="15" fillId="2" borderId="7" xfId="0" applyFont="1" applyFill="1" applyBorder="1" applyAlignment="1">
      <alignment/>
    </xf>
    <xf numFmtId="2" fontId="10" fillId="2" borderId="34" xfId="17" applyNumberFormat="1" applyFont="1" applyFill="1" applyBorder="1" applyAlignment="1">
      <alignment/>
    </xf>
    <xf numFmtId="0" fontId="1" fillId="0" borderId="8" xfId="0" applyFont="1" applyBorder="1" applyAlignment="1">
      <alignment/>
    </xf>
    <xf numFmtId="2" fontId="9" fillId="2" borderId="32" xfId="0" applyNumberFormat="1" applyFont="1" applyFill="1" applyBorder="1" applyAlignment="1">
      <alignment/>
    </xf>
    <xf numFmtId="2" fontId="9" fillId="2" borderId="21" xfId="17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0" fillId="2" borderId="20" xfId="0" applyFont="1" applyFill="1" applyBorder="1" applyAlignment="1">
      <alignment/>
    </xf>
    <xf numFmtId="2" fontId="10" fillId="2" borderId="29" xfId="17" applyNumberFormat="1" applyFont="1" applyFill="1" applyBorder="1" applyAlignment="1">
      <alignment/>
    </xf>
    <xf numFmtId="0" fontId="10" fillId="2" borderId="21" xfId="17" applyNumberFormat="1" applyFont="1" applyFill="1" applyBorder="1" applyAlignment="1">
      <alignment/>
    </xf>
    <xf numFmtId="0" fontId="20" fillId="2" borderId="3" xfId="0" applyFont="1" applyFill="1" applyBorder="1" applyAlignment="1">
      <alignment/>
    </xf>
    <xf numFmtId="2" fontId="10" fillId="2" borderId="35" xfId="17" applyNumberFormat="1" applyFont="1" applyFill="1" applyBorder="1" applyAlignment="1">
      <alignment/>
    </xf>
    <xf numFmtId="0" fontId="20" fillId="2" borderId="25" xfId="0" applyFont="1" applyFill="1" applyBorder="1" applyAlignment="1">
      <alignment/>
    </xf>
    <xf numFmtId="0" fontId="20" fillId="2" borderId="23" xfId="0" applyFont="1" applyFill="1" applyBorder="1" applyAlignment="1">
      <alignment horizontal="left"/>
    </xf>
    <xf numFmtId="0" fontId="20" fillId="2" borderId="36" xfId="0" applyFont="1" applyFill="1" applyBorder="1" applyAlignment="1">
      <alignment/>
    </xf>
    <xf numFmtId="0" fontId="20" fillId="2" borderId="23" xfId="0" applyFont="1" applyFill="1" applyBorder="1" applyAlignment="1">
      <alignment/>
    </xf>
    <xf numFmtId="0" fontId="20" fillId="2" borderId="37" xfId="0" applyFont="1" applyFill="1" applyBorder="1" applyAlignment="1">
      <alignment/>
    </xf>
    <xf numFmtId="0" fontId="3" fillId="2" borderId="35" xfId="0" applyFont="1" applyFill="1" applyBorder="1" applyAlignment="1">
      <alignment/>
    </xf>
    <xf numFmtId="0" fontId="2" fillId="0" borderId="26" xfId="0" applyFont="1" applyBorder="1" applyAlignment="1">
      <alignment/>
    </xf>
    <xf numFmtId="0" fontId="5" fillId="2" borderId="5" xfId="0" applyFont="1" applyFill="1" applyBorder="1" applyAlignment="1">
      <alignment/>
    </xf>
    <xf numFmtId="0" fontId="2" fillId="0" borderId="5" xfId="0" applyFont="1" applyBorder="1" applyAlignment="1">
      <alignment/>
    </xf>
    <xf numFmtId="2" fontId="5" fillId="2" borderId="27" xfId="0" applyNumberFormat="1" applyFont="1" applyFill="1" applyBorder="1" applyAlignment="1">
      <alignment/>
    </xf>
    <xf numFmtId="0" fontId="15" fillId="2" borderId="7" xfId="0" applyFont="1" applyFill="1" applyBorder="1" applyAlignment="1">
      <alignment horizontal="justify" vertical="distributed"/>
    </xf>
    <xf numFmtId="0" fontId="15" fillId="2" borderId="33" xfId="0" applyFont="1" applyFill="1" applyBorder="1" applyAlignment="1">
      <alignment horizontal="justify" vertical="distributed"/>
    </xf>
    <xf numFmtId="0" fontId="6" fillId="2" borderId="34" xfId="0" applyFont="1" applyFill="1" applyBorder="1" applyAlignment="1">
      <alignment horizontal="justify" vertical="distributed"/>
    </xf>
    <xf numFmtId="0" fontId="5" fillId="2" borderId="15" xfId="0" applyFont="1" applyFill="1" applyBorder="1" applyAlignment="1">
      <alignment/>
    </xf>
    <xf numFmtId="0" fontId="23" fillId="2" borderId="15" xfId="0" applyFont="1" applyFill="1" applyBorder="1" applyAlignment="1">
      <alignment/>
    </xf>
    <xf numFmtId="0" fontId="23" fillId="2" borderId="1" xfId="0" applyFont="1" applyFill="1" applyBorder="1" applyAlignment="1">
      <alignment/>
    </xf>
    <xf numFmtId="0" fontId="6" fillId="2" borderId="31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0" fillId="0" borderId="5" xfId="0" applyFont="1" applyBorder="1" applyAlignment="1">
      <alignment/>
    </xf>
    <xf numFmtId="2" fontId="5" fillId="2" borderId="27" xfId="17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9" fontId="21" fillId="2" borderId="3" xfId="0" applyNumberFormat="1" applyFont="1" applyFill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13" fillId="0" borderId="36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20" fillId="2" borderId="2" xfId="0" applyFont="1" applyFill="1" applyBorder="1" applyAlignment="1">
      <alignment/>
    </xf>
    <xf numFmtId="0" fontId="6" fillId="2" borderId="24" xfId="0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22" fillId="2" borderId="38" xfId="0" applyFont="1" applyFill="1" applyBorder="1" applyAlignment="1">
      <alignment horizontal="center"/>
    </xf>
    <xf numFmtId="0" fontId="22" fillId="2" borderId="39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5.25390625" style="0" customWidth="1"/>
    <col min="2" max="2" width="44.875" style="0" customWidth="1"/>
    <col min="6" max="6" width="10.625" style="0" customWidth="1"/>
    <col min="7" max="7" width="11.75390625" style="0" customWidth="1"/>
  </cols>
  <sheetData>
    <row r="1" spans="1:6" ht="18.75">
      <c r="A1" s="35"/>
      <c r="B1" s="36" t="s">
        <v>73</v>
      </c>
      <c r="C1" s="37"/>
      <c r="D1" s="37"/>
      <c r="E1" s="37"/>
      <c r="F1" s="38"/>
    </row>
    <row r="2" spans="1:6" ht="12.75">
      <c r="A2" s="39"/>
      <c r="B2" s="40" t="s">
        <v>0</v>
      </c>
      <c r="C2" s="40"/>
      <c r="D2" s="41">
        <v>1989</v>
      </c>
      <c r="E2" s="40" t="s">
        <v>1</v>
      </c>
      <c r="F2" s="40"/>
    </row>
    <row r="3" spans="1:6" ht="12.75">
      <c r="A3" s="39"/>
      <c r="B3" s="40" t="s">
        <v>2</v>
      </c>
      <c r="C3" s="40"/>
      <c r="D3" s="41">
        <v>10</v>
      </c>
      <c r="E3" s="40" t="s">
        <v>3</v>
      </c>
      <c r="F3" s="40"/>
    </row>
    <row r="4" spans="1:6" ht="12.75">
      <c r="A4" s="39"/>
      <c r="B4" s="40" t="s">
        <v>4</v>
      </c>
      <c r="C4" s="40"/>
      <c r="D4" s="41">
        <v>9</v>
      </c>
      <c r="E4" s="40" t="s">
        <v>5</v>
      </c>
      <c r="F4" s="40"/>
    </row>
    <row r="5" spans="1:6" ht="12.75">
      <c r="A5" s="39"/>
      <c r="B5" s="40" t="s">
        <v>6</v>
      </c>
      <c r="C5" s="40"/>
      <c r="D5" s="41">
        <v>19798.4</v>
      </c>
      <c r="E5" s="40" t="s">
        <v>7</v>
      </c>
      <c r="F5" s="40"/>
    </row>
    <row r="6" spans="1:6" ht="12.75">
      <c r="A6" s="39"/>
      <c r="B6" s="40" t="s">
        <v>8</v>
      </c>
      <c r="C6" s="40"/>
      <c r="D6" s="41" t="s">
        <v>62</v>
      </c>
      <c r="E6" s="40" t="s">
        <v>7</v>
      </c>
      <c r="F6" s="40"/>
    </row>
    <row r="7" spans="1:6" ht="12.75">
      <c r="A7" s="39"/>
      <c r="B7" s="40" t="s">
        <v>9</v>
      </c>
      <c r="C7" s="40"/>
      <c r="D7" s="42">
        <v>2289.6</v>
      </c>
      <c r="E7" s="40" t="s">
        <v>7</v>
      </c>
      <c r="F7" s="40"/>
    </row>
    <row r="8" spans="1:6" ht="12.75">
      <c r="A8" s="39"/>
      <c r="B8" s="40" t="s">
        <v>10</v>
      </c>
      <c r="C8" s="40"/>
      <c r="D8" s="42" t="s">
        <v>11</v>
      </c>
      <c r="E8" s="40" t="s">
        <v>7</v>
      </c>
      <c r="F8" s="40"/>
    </row>
    <row r="9" spans="1:6" ht="12.75">
      <c r="A9" s="39"/>
      <c r="B9" s="40" t="s">
        <v>12</v>
      </c>
      <c r="C9" s="40"/>
      <c r="D9" s="42" t="s">
        <v>63</v>
      </c>
      <c r="E9" s="40"/>
      <c r="F9" s="40"/>
    </row>
    <row r="10" spans="1:6" ht="12.75">
      <c r="A10" s="39"/>
      <c r="B10" s="40" t="s">
        <v>13</v>
      </c>
      <c r="C10" s="40"/>
      <c r="D10" s="41">
        <v>360</v>
      </c>
      <c r="E10" s="40" t="s">
        <v>14</v>
      </c>
      <c r="F10" s="40"/>
    </row>
    <row r="11" spans="1:6" ht="12.75">
      <c r="A11" s="39"/>
      <c r="B11" s="40" t="s">
        <v>15</v>
      </c>
      <c r="C11" s="40"/>
      <c r="D11" s="41">
        <v>1033</v>
      </c>
      <c r="E11" s="40" t="s">
        <v>16</v>
      </c>
      <c r="F11" s="40"/>
    </row>
    <row r="12" spans="1:6" ht="12.75">
      <c r="A12" s="39"/>
      <c r="B12" s="40" t="s">
        <v>17</v>
      </c>
      <c r="C12" s="40"/>
      <c r="D12" s="41">
        <v>2836.8</v>
      </c>
      <c r="E12" s="40" t="s">
        <v>7</v>
      </c>
      <c r="F12" s="43"/>
    </row>
    <row r="13" spans="1:6" ht="12.75">
      <c r="A13" s="39"/>
      <c r="B13" s="40" t="s">
        <v>18</v>
      </c>
      <c r="C13" s="40"/>
      <c r="D13" s="41"/>
      <c r="E13" s="40"/>
      <c r="F13" s="44"/>
    </row>
    <row r="14" spans="1:6" ht="12.75">
      <c r="A14" s="45"/>
      <c r="B14" s="47"/>
      <c r="C14" s="47" t="s">
        <v>19</v>
      </c>
      <c r="D14" s="48">
        <v>2898.8</v>
      </c>
      <c r="E14" s="47" t="s">
        <v>7</v>
      </c>
      <c r="F14" s="121"/>
    </row>
    <row r="15" spans="1:7" s="19" customFormat="1" ht="15.75">
      <c r="A15" s="125"/>
      <c r="B15" s="132" t="s">
        <v>54</v>
      </c>
      <c r="C15" s="132"/>
      <c r="D15" s="132"/>
      <c r="E15" s="132"/>
      <c r="F15" s="132"/>
      <c r="G15" s="133"/>
    </row>
    <row r="16" spans="1:7" s="19" customFormat="1" ht="15.75">
      <c r="A16" s="126"/>
      <c r="B16" s="129" t="s">
        <v>80</v>
      </c>
      <c r="C16" s="129"/>
      <c r="D16" s="129"/>
      <c r="E16" s="129"/>
      <c r="F16" s="129"/>
      <c r="G16" s="134"/>
    </row>
    <row r="17" spans="1:7" s="15" customFormat="1" ht="12.75">
      <c r="A17" s="16"/>
      <c r="B17" s="122" t="s">
        <v>60</v>
      </c>
      <c r="C17" s="123" t="s">
        <v>57</v>
      </c>
      <c r="D17" s="122" t="s">
        <v>58</v>
      </c>
      <c r="E17" s="124" t="s">
        <v>64</v>
      </c>
      <c r="F17" s="135" t="s">
        <v>59</v>
      </c>
      <c r="G17" s="136"/>
    </row>
    <row r="18" spans="1:7" s="15" customFormat="1" ht="12.75">
      <c r="A18" s="16"/>
      <c r="B18" s="17"/>
      <c r="C18" s="2"/>
      <c r="D18" s="17"/>
      <c r="E18" s="17"/>
      <c r="F18" s="20" t="s">
        <v>65</v>
      </c>
      <c r="G18" s="20" t="s">
        <v>66</v>
      </c>
    </row>
    <row r="19" spans="1:7" s="15" customFormat="1" ht="12.75">
      <c r="A19" s="14"/>
      <c r="B19" s="2" t="s">
        <v>55</v>
      </c>
      <c r="C19" s="2" t="s">
        <v>7</v>
      </c>
      <c r="D19" s="17">
        <v>9.53</v>
      </c>
      <c r="E19" s="17">
        <v>13701.8</v>
      </c>
      <c r="F19" s="17">
        <f>D19*E19</f>
        <v>130578.15399999998</v>
      </c>
      <c r="G19" s="17">
        <f>F19*12</f>
        <v>1566937.8479999998</v>
      </c>
    </row>
    <row r="20" spans="1:7" s="15" customFormat="1" ht="12.75">
      <c r="A20" s="14"/>
      <c r="B20" s="2"/>
      <c r="C20" s="2"/>
      <c r="D20" s="17">
        <v>8.63</v>
      </c>
      <c r="E20" s="17">
        <v>6096.6</v>
      </c>
      <c r="F20" s="17">
        <f>D20*E20</f>
        <v>52613.65800000001</v>
      </c>
      <c r="G20" s="17">
        <f>F20*12</f>
        <v>631363.8960000002</v>
      </c>
    </row>
    <row r="21" spans="1:7" s="34" customFormat="1" ht="13.5">
      <c r="A21" s="31"/>
      <c r="B21" s="4" t="s">
        <v>72</v>
      </c>
      <c r="C21" s="3"/>
      <c r="D21" s="32"/>
      <c r="E21" s="32"/>
      <c r="F21" s="32">
        <f>F19+F20</f>
        <v>183191.81199999998</v>
      </c>
      <c r="G21" s="33">
        <f>G19+G20</f>
        <v>2198301.744</v>
      </c>
    </row>
    <row r="22" spans="1:7" s="15" customFormat="1" ht="12.75">
      <c r="A22" s="14"/>
      <c r="B22" s="2"/>
      <c r="C22" s="2"/>
      <c r="D22" s="17"/>
      <c r="E22" s="17"/>
      <c r="F22" s="17"/>
      <c r="G22" s="30"/>
    </row>
    <row r="23" spans="1:7" s="15" customFormat="1" ht="12.75">
      <c r="A23" s="14"/>
      <c r="B23" s="2" t="s">
        <v>56</v>
      </c>
      <c r="C23" s="2" t="s">
        <v>7</v>
      </c>
      <c r="D23" s="17">
        <v>2.4</v>
      </c>
      <c r="E23" s="17">
        <f>E19+E20</f>
        <v>19798.4</v>
      </c>
      <c r="F23" s="17">
        <f>D23*E23</f>
        <v>47516.16</v>
      </c>
      <c r="G23" s="17">
        <f>F23*12</f>
        <v>570193.92</v>
      </c>
    </row>
    <row r="24" spans="1:7" s="15" customFormat="1" ht="12.75">
      <c r="A24" s="14"/>
      <c r="B24" s="2"/>
      <c r="C24" s="2"/>
      <c r="D24" s="17"/>
      <c r="E24" s="17"/>
      <c r="F24" s="17"/>
      <c r="G24" s="17"/>
    </row>
    <row r="25" spans="1:7" s="18" customFormat="1" ht="12.75">
      <c r="A25" s="14"/>
      <c r="B25" s="1" t="s">
        <v>61</v>
      </c>
      <c r="C25" s="1"/>
      <c r="D25" s="1"/>
      <c r="E25" s="21"/>
      <c r="F25" s="22">
        <f>F21+F23</f>
        <v>230707.97199999998</v>
      </c>
      <c r="G25" s="23">
        <f>G21+G23</f>
        <v>2768495.664</v>
      </c>
    </row>
    <row r="26" spans="1:6" ht="13.5" thickBot="1">
      <c r="A26" s="45"/>
      <c r="B26" s="46"/>
      <c r="C26" s="47"/>
      <c r="D26" s="48"/>
      <c r="E26" s="47"/>
      <c r="F26" s="49"/>
    </row>
    <row r="27" spans="1:7" ht="13.5">
      <c r="A27" s="130" t="s">
        <v>20</v>
      </c>
      <c r="B27" s="137" t="s">
        <v>74</v>
      </c>
      <c r="C27" s="138"/>
      <c r="D27" s="138"/>
      <c r="E27" s="138"/>
      <c r="F27" s="138"/>
      <c r="G27" s="139"/>
    </row>
    <row r="28" spans="1:7" ht="13.5" thickBot="1">
      <c r="A28" s="131"/>
      <c r="B28" s="140" t="s">
        <v>81</v>
      </c>
      <c r="C28" s="141"/>
      <c r="D28" s="141"/>
      <c r="E28" s="141"/>
      <c r="F28" s="141"/>
      <c r="G28" s="142"/>
    </row>
    <row r="29" spans="1:7" ht="39" thickBot="1">
      <c r="A29" s="50"/>
      <c r="B29" s="110" t="s">
        <v>21</v>
      </c>
      <c r="C29" s="111" t="s">
        <v>22</v>
      </c>
      <c r="D29" s="111" t="s">
        <v>23</v>
      </c>
      <c r="E29" s="111" t="s">
        <v>24</v>
      </c>
      <c r="F29" s="112" t="s">
        <v>86</v>
      </c>
      <c r="G29" s="112" t="s">
        <v>91</v>
      </c>
    </row>
    <row r="30" spans="1:7" ht="13.5" thickBot="1">
      <c r="A30" s="51"/>
      <c r="B30" s="52" t="s">
        <v>25</v>
      </c>
      <c r="C30" s="53"/>
      <c r="D30" s="8"/>
      <c r="E30" s="53"/>
      <c r="F30" s="128" t="s">
        <v>26</v>
      </c>
      <c r="G30" s="128" t="s">
        <v>26</v>
      </c>
    </row>
    <row r="31" spans="1:7" ht="13.5" thickBot="1">
      <c r="A31" s="28">
        <v>1</v>
      </c>
      <c r="B31" s="54" t="s">
        <v>27</v>
      </c>
      <c r="C31" s="29"/>
      <c r="D31" s="55"/>
      <c r="E31" s="29"/>
      <c r="F31" s="56">
        <f>F32</f>
        <v>19387.975328</v>
      </c>
      <c r="G31" s="56">
        <f>G32</f>
        <v>232655.70393600003</v>
      </c>
    </row>
    <row r="32" spans="1:7" ht="12.75">
      <c r="A32" s="27"/>
      <c r="B32" s="63" t="s">
        <v>29</v>
      </c>
      <c r="C32" s="24"/>
      <c r="D32" s="6"/>
      <c r="E32" s="60"/>
      <c r="F32" s="64">
        <f>F33+F34</f>
        <v>19387.975328</v>
      </c>
      <c r="G32" s="64">
        <f>G33+G34</f>
        <v>232655.70393600003</v>
      </c>
    </row>
    <row r="33" spans="1:7" ht="12.75">
      <c r="A33" s="27"/>
      <c r="B33" s="60" t="s">
        <v>30</v>
      </c>
      <c r="C33" s="24" t="s">
        <v>28</v>
      </c>
      <c r="D33" s="6">
        <v>36.99</v>
      </c>
      <c r="E33" s="60">
        <v>360</v>
      </c>
      <c r="F33" s="61">
        <f>D33*E33</f>
        <v>13316.400000000001</v>
      </c>
      <c r="G33" s="61">
        <f>F33*12</f>
        <v>159796.80000000002</v>
      </c>
    </row>
    <row r="34" spans="1:7" ht="13.5" thickBot="1">
      <c r="A34" s="27"/>
      <c r="B34" s="60" t="s">
        <v>83</v>
      </c>
      <c r="C34" s="24" t="s">
        <v>7</v>
      </c>
      <c r="D34" s="6">
        <v>306.67</v>
      </c>
      <c r="E34" s="60">
        <v>19798.4</v>
      </c>
      <c r="F34" s="61">
        <f>D34*E34/1000</f>
        <v>6071.575328000001</v>
      </c>
      <c r="G34" s="61">
        <f>F34*12</f>
        <v>72858.90393600002</v>
      </c>
    </row>
    <row r="35" spans="1:7" ht="13.5" thickBot="1">
      <c r="A35" s="51">
        <v>2</v>
      </c>
      <c r="B35" s="52" t="s">
        <v>32</v>
      </c>
      <c r="C35" s="53"/>
      <c r="D35" s="8"/>
      <c r="E35" s="53"/>
      <c r="F35" s="68">
        <f>F36</f>
        <v>1900.8000000000002</v>
      </c>
      <c r="G35" s="68">
        <f>G36</f>
        <v>22809.600000000002</v>
      </c>
    </row>
    <row r="36" spans="1:7" ht="12.75">
      <c r="A36" s="27"/>
      <c r="B36" s="63" t="s">
        <v>34</v>
      </c>
      <c r="C36" s="24"/>
      <c r="D36" s="6"/>
      <c r="E36" s="60"/>
      <c r="F36" s="64">
        <f>F37</f>
        <v>1900.8000000000002</v>
      </c>
      <c r="G36" s="64">
        <f>G37</f>
        <v>22809.600000000002</v>
      </c>
    </row>
    <row r="37" spans="1:7" ht="13.5" thickBot="1">
      <c r="A37" s="70"/>
      <c r="B37" s="71" t="s">
        <v>33</v>
      </c>
      <c r="C37" s="71" t="s">
        <v>28</v>
      </c>
      <c r="D37" s="9">
        <v>5.28</v>
      </c>
      <c r="E37" s="71">
        <v>360</v>
      </c>
      <c r="F37" s="72">
        <f>D37*E37</f>
        <v>1900.8000000000002</v>
      </c>
      <c r="G37" s="61">
        <f>F37*12</f>
        <v>22809.600000000002</v>
      </c>
    </row>
    <row r="38" spans="1:7" ht="13.5" thickBot="1">
      <c r="A38" s="51">
        <v>3</v>
      </c>
      <c r="B38" s="52" t="s">
        <v>35</v>
      </c>
      <c r="C38" s="53"/>
      <c r="D38" s="8"/>
      <c r="E38" s="53"/>
      <c r="F38" s="68">
        <f>F39</f>
        <v>4191.5192640000005</v>
      </c>
      <c r="G38" s="68">
        <f>G39</f>
        <v>50298.231168000006</v>
      </c>
    </row>
    <row r="39" spans="1:7" ht="13.5" thickBot="1">
      <c r="A39" s="65"/>
      <c r="B39" s="66" t="s">
        <v>36</v>
      </c>
      <c r="C39" s="67" t="s">
        <v>7</v>
      </c>
      <c r="D39" s="7">
        <v>211.71</v>
      </c>
      <c r="E39" s="66">
        <v>19798.4</v>
      </c>
      <c r="F39" s="61">
        <f>D39*E39/1000</f>
        <v>4191.5192640000005</v>
      </c>
      <c r="G39" s="61">
        <f>F39*12</f>
        <v>50298.231168000006</v>
      </c>
    </row>
    <row r="40" spans="1:7" ht="13.5" thickBot="1">
      <c r="A40" s="50">
        <v>4</v>
      </c>
      <c r="B40" s="73" t="s">
        <v>37</v>
      </c>
      <c r="C40" s="74" t="s">
        <v>28</v>
      </c>
      <c r="D40" s="10">
        <v>5.03</v>
      </c>
      <c r="E40" s="74">
        <v>360</v>
      </c>
      <c r="F40" s="75">
        <f>D40*E40</f>
        <v>1810.8000000000002</v>
      </c>
      <c r="G40" s="61">
        <f>F40*12</f>
        <v>21729.600000000002</v>
      </c>
    </row>
    <row r="41" spans="1:7" ht="13.5" thickBot="1">
      <c r="A41" s="51">
        <v>5</v>
      </c>
      <c r="B41" s="52" t="s">
        <v>67</v>
      </c>
      <c r="C41" s="53"/>
      <c r="D41" s="8"/>
      <c r="E41" s="53"/>
      <c r="F41" s="68">
        <f>F42</f>
        <v>0</v>
      </c>
      <c r="G41" s="68">
        <f>G42</f>
        <v>0</v>
      </c>
    </row>
    <row r="42" spans="1:7" ht="12.75">
      <c r="A42" s="27"/>
      <c r="B42" s="63" t="s">
        <v>34</v>
      </c>
      <c r="C42" s="24"/>
      <c r="D42" s="6"/>
      <c r="E42" s="60"/>
      <c r="F42" s="64">
        <f>F43</f>
        <v>0</v>
      </c>
      <c r="G42" s="64">
        <f>G43</f>
        <v>0</v>
      </c>
    </row>
    <row r="43" spans="1:7" ht="13.5" thickBot="1">
      <c r="A43" s="27"/>
      <c r="B43" s="60" t="s">
        <v>75</v>
      </c>
      <c r="C43" s="24" t="s">
        <v>7</v>
      </c>
      <c r="D43" s="6">
        <v>179.77</v>
      </c>
      <c r="E43" s="60">
        <v>0</v>
      </c>
      <c r="F43" s="61">
        <f>D43*E43/1000</f>
        <v>0</v>
      </c>
      <c r="G43" s="61">
        <f>E43*F43/1000</f>
        <v>0</v>
      </c>
    </row>
    <row r="44" spans="1:7" ht="13.5" thickBot="1">
      <c r="A44" s="51">
        <v>10</v>
      </c>
      <c r="B44" s="52" t="s">
        <v>38</v>
      </c>
      <c r="C44" s="52" t="s">
        <v>7</v>
      </c>
      <c r="D44" s="11"/>
      <c r="E44" s="52"/>
      <c r="F44" s="79">
        <f>F45</f>
        <v>11009.816327999999</v>
      </c>
      <c r="G44" s="79">
        <f>G45</f>
        <v>132117.79593599998</v>
      </c>
    </row>
    <row r="45" spans="1:7" ht="13.5" thickBot="1">
      <c r="A45" s="57"/>
      <c r="B45" s="58" t="s">
        <v>19</v>
      </c>
      <c r="C45" s="58"/>
      <c r="D45" s="5">
        <v>3798.06</v>
      </c>
      <c r="E45" s="59">
        <v>2898.8</v>
      </c>
      <c r="F45" s="78">
        <f>D45*E45/1000</f>
        <v>11009.816327999999</v>
      </c>
      <c r="G45" s="61">
        <f>F45*12</f>
        <v>132117.79593599998</v>
      </c>
    </row>
    <row r="46" spans="1:7" ht="13.5" thickBot="1">
      <c r="A46" s="51">
        <v>11</v>
      </c>
      <c r="B46" s="52" t="s">
        <v>39</v>
      </c>
      <c r="C46" s="52" t="s">
        <v>7</v>
      </c>
      <c r="D46" s="11"/>
      <c r="E46" s="52"/>
      <c r="F46" s="79">
        <f>F47</f>
        <v>18610.230672</v>
      </c>
      <c r="G46" s="79">
        <f>G47</f>
        <v>223322.768064</v>
      </c>
    </row>
    <row r="47" spans="1:7" ht="13.5" thickBot="1">
      <c r="A47" s="57"/>
      <c r="B47" s="58" t="s">
        <v>40</v>
      </c>
      <c r="C47" s="58"/>
      <c r="D47" s="5">
        <v>6560.29</v>
      </c>
      <c r="E47" s="59">
        <v>2836.8</v>
      </c>
      <c r="F47" s="78">
        <f>D47*E47/1000</f>
        <v>18610.230672</v>
      </c>
      <c r="G47" s="61">
        <f>F47*12</f>
        <v>223322.768064</v>
      </c>
    </row>
    <row r="48" spans="1:7" ht="13.5" thickBot="1">
      <c r="A48" s="51">
        <v>12</v>
      </c>
      <c r="B48" s="52" t="s">
        <v>41</v>
      </c>
      <c r="C48" s="52" t="s">
        <v>16</v>
      </c>
      <c r="D48" s="11"/>
      <c r="E48" s="52"/>
      <c r="F48" s="79">
        <f>F49</f>
        <v>5960.41</v>
      </c>
      <c r="G48" s="79">
        <f>G49</f>
        <v>71524.92</v>
      </c>
    </row>
    <row r="49" spans="1:7" ht="13.5" thickBot="1">
      <c r="A49" s="28"/>
      <c r="B49" s="71" t="s">
        <v>42</v>
      </c>
      <c r="C49" s="71"/>
      <c r="D49" s="9">
        <v>5.77</v>
      </c>
      <c r="E49" s="81">
        <v>1033</v>
      </c>
      <c r="F49" s="82">
        <f>D49*E49</f>
        <v>5960.41</v>
      </c>
      <c r="G49" s="61">
        <f>F49*12</f>
        <v>71524.92</v>
      </c>
    </row>
    <row r="50" spans="1:7" ht="12.75">
      <c r="A50" s="50">
        <v>13</v>
      </c>
      <c r="B50" s="73" t="s">
        <v>76</v>
      </c>
      <c r="C50" s="26" t="s">
        <v>43</v>
      </c>
      <c r="D50" s="5">
        <v>3974.44</v>
      </c>
      <c r="E50" s="69">
        <v>9</v>
      </c>
      <c r="F50" s="83">
        <f>D50*E50</f>
        <v>35769.96</v>
      </c>
      <c r="G50" s="61">
        <f>F50*12</f>
        <v>429239.52</v>
      </c>
    </row>
    <row r="51" spans="1:7" s="15" customFormat="1" ht="13.5" thickBot="1">
      <c r="A51" s="120"/>
      <c r="B51" s="113" t="s">
        <v>88</v>
      </c>
      <c r="C51" s="116"/>
      <c r="D51" s="118"/>
      <c r="E51" s="116"/>
      <c r="F51" s="119">
        <f>F31+F35+F38+F40+F41+F44+F46+F48+F50</f>
        <v>98641.511592</v>
      </c>
      <c r="G51" s="119">
        <f>G31+G35+G38+G40+G41+G44+G46+G48+G50</f>
        <v>1183698.1391040003</v>
      </c>
    </row>
    <row r="52" spans="1:7" ht="12.75">
      <c r="A52" s="57">
        <v>14</v>
      </c>
      <c r="B52" s="127" t="s">
        <v>68</v>
      </c>
      <c r="C52" s="26"/>
      <c r="D52" s="5"/>
      <c r="E52" s="69"/>
      <c r="F52" s="83">
        <f>F51*0.05</f>
        <v>4932.0755796</v>
      </c>
      <c r="G52" s="61">
        <f>F52*12</f>
        <v>59184.9069552</v>
      </c>
    </row>
    <row r="53" spans="1:7" ht="12.75">
      <c r="A53" s="27">
        <v>15</v>
      </c>
      <c r="B53" s="84" t="s">
        <v>69</v>
      </c>
      <c r="C53" s="24"/>
      <c r="D53" s="6"/>
      <c r="E53" s="60"/>
      <c r="F53" s="85">
        <f>F52*0.07</f>
        <v>345.24529057200004</v>
      </c>
      <c r="G53" s="61">
        <f>F53*12</f>
        <v>4142.943486864</v>
      </c>
    </row>
    <row r="54" spans="1:7" ht="13.5" thickBot="1">
      <c r="A54" s="80">
        <v>16</v>
      </c>
      <c r="B54" s="86" t="s">
        <v>44</v>
      </c>
      <c r="C54" s="87"/>
      <c r="D54" s="9"/>
      <c r="E54" s="88"/>
      <c r="F54" s="89">
        <f>F55+F56+F57+F58+F59+F60+F61+F62+F63+F64</f>
        <v>25648.033833333335</v>
      </c>
      <c r="G54" s="89">
        <f>G55+G56+G57+G58+G59+G60+G61+G62+G63+G64</f>
        <v>307776.406</v>
      </c>
    </row>
    <row r="55" spans="1:7" ht="12.75">
      <c r="A55" s="90"/>
      <c r="B55" s="26" t="s">
        <v>45</v>
      </c>
      <c r="C55" s="26" t="s">
        <v>7</v>
      </c>
      <c r="D55" s="5">
        <v>0.7</v>
      </c>
      <c r="E55" s="66">
        <v>19798.4</v>
      </c>
      <c r="F55" s="91">
        <f aca="true" t="shared" si="0" ref="F55:F61">D55*E55</f>
        <v>13858.880000000001</v>
      </c>
      <c r="G55" s="61">
        <f aca="true" t="shared" si="1" ref="G55:G64">F55*12</f>
        <v>166306.56</v>
      </c>
    </row>
    <row r="56" spans="1:7" ht="12.75">
      <c r="A56" s="76"/>
      <c r="B56" s="24" t="s">
        <v>46</v>
      </c>
      <c r="C56" s="24" t="s">
        <v>7</v>
      </c>
      <c r="D56" s="6">
        <f>2/12*0.3</f>
        <v>0.049999999999999996</v>
      </c>
      <c r="E56" s="60">
        <v>1768.7</v>
      </c>
      <c r="F56" s="92">
        <f t="shared" si="0"/>
        <v>88.43499999999999</v>
      </c>
      <c r="G56" s="61">
        <f t="shared" si="1"/>
        <v>1061.2199999999998</v>
      </c>
    </row>
    <row r="57" spans="1:7" ht="13.5" thickBot="1">
      <c r="A57" s="76"/>
      <c r="B57" s="24" t="s">
        <v>47</v>
      </c>
      <c r="C57" s="24" t="s">
        <v>7</v>
      </c>
      <c r="D57" s="12">
        <f>1/12</f>
        <v>0.08333333333333333</v>
      </c>
      <c r="E57" s="60">
        <v>1768.7</v>
      </c>
      <c r="F57" s="92">
        <f t="shared" si="0"/>
        <v>147.39166666666665</v>
      </c>
      <c r="G57" s="61">
        <f t="shared" si="1"/>
        <v>1768.6999999999998</v>
      </c>
    </row>
    <row r="58" spans="1:7" ht="12.75">
      <c r="A58" s="93"/>
      <c r="B58" s="24" t="s">
        <v>77</v>
      </c>
      <c r="C58" s="24" t="s">
        <v>7</v>
      </c>
      <c r="D58" s="94">
        <v>0.01</v>
      </c>
      <c r="E58" s="69">
        <v>19798.4</v>
      </c>
      <c r="F58" s="92">
        <f t="shared" si="0"/>
        <v>197.984</v>
      </c>
      <c r="G58" s="61">
        <f t="shared" si="1"/>
        <v>2375.808</v>
      </c>
    </row>
    <row r="59" spans="1:7" ht="12.75">
      <c r="A59" s="76"/>
      <c r="B59" s="24" t="s">
        <v>70</v>
      </c>
      <c r="C59" s="24" t="s">
        <v>31</v>
      </c>
      <c r="D59" s="6">
        <v>76.1</v>
      </c>
      <c r="E59" s="60">
        <v>9</v>
      </c>
      <c r="F59" s="92">
        <f t="shared" si="0"/>
        <v>684.9</v>
      </c>
      <c r="G59" s="61">
        <f t="shared" si="1"/>
        <v>8218.8</v>
      </c>
    </row>
    <row r="60" spans="1:7" ht="12.75">
      <c r="A60" s="76"/>
      <c r="B60" s="24" t="s">
        <v>78</v>
      </c>
      <c r="C60" s="24" t="s">
        <v>31</v>
      </c>
      <c r="D60" s="6">
        <f>906.58</f>
        <v>906.58</v>
      </c>
      <c r="E60" s="60">
        <v>9</v>
      </c>
      <c r="F60" s="92">
        <f t="shared" si="0"/>
        <v>8159.22</v>
      </c>
      <c r="G60" s="61">
        <f t="shared" si="1"/>
        <v>97910.64</v>
      </c>
    </row>
    <row r="61" spans="1:7" ht="12.75">
      <c r="A61" s="76"/>
      <c r="B61" s="24" t="s">
        <v>48</v>
      </c>
      <c r="C61" s="24" t="s">
        <v>31</v>
      </c>
      <c r="D61" s="12">
        <f>1094.9*1.1/12</f>
        <v>100.36583333333334</v>
      </c>
      <c r="E61" s="60">
        <v>9</v>
      </c>
      <c r="F61" s="92">
        <f t="shared" si="0"/>
        <v>903.2925</v>
      </c>
      <c r="G61" s="61">
        <f t="shared" si="1"/>
        <v>10839.51</v>
      </c>
    </row>
    <row r="62" spans="1:7" ht="12.75">
      <c r="A62" s="76"/>
      <c r="B62" s="24" t="s">
        <v>49</v>
      </c>
      <c r="C62" s="24" t="s">
        <v>7</v>
      </c>
      <c r="D62" s="6">
        <v>0.27</v>
      </c>
      <c r="E62" s="66">
        <v>19798.4</v>
      </c>
      <c r="F62" s="92">
        <f>D62*E62/12</f>
        <v>445.4640000000001</v>
      </c>
      <c r="G62" s="61">
        <f t="shared" si="1"/>
        <v>5345.568000000001</v>
      </c>
    </row>
    <row r="63" spans="1:7" ht="12.75">
      <c r="A63" s="76"/>
      <c r="B63" s="24" t="s">
        <v>50</v>
      </c>
      <c r="C63" s="24" t="s">
        <v>7</v>
      </c>
      <c r="D63" s="6">
        <v>0.25</v>
      </c>
      <c r="E63" s="66">
        <v>19798.4</v>
      </c>
      <c r="F63" s="92">
        <f>D63*E63/12</f>
        <v>412.4666666666667</v>
      </c>
      <c r="G63" s="61">
        <f t="shared" si="1"/>
        <v>4949.6</v>
      </c>
    </row>
    <row r="64" spans="1:7" ht="12.75">
      <c r="A64" s="76"/>
      <c r="B64" s="24" t="s">
        <v>87</v>
      </c>
      <c r="C64" s="24" t="s">
        <v>31</v>
      </c>
      <c r="D64" s="6"/>
      <c r="E64" s="60"/>
      <c r="F64" s="92">
        <f>750</f>
        <v>750</v>
      </c>
      <c r="G64" s="61">
        <f t="shared" si="1"/>
        <v>9000</v>
      </c>
    </row>
    <row r="65" spans="1:7" ht="12.75">
      <c r="A65" s="57">
        <v>17</v>
      </c>
      <c r="B65" s="95" t="s">
        <v>79</v>
      </c>
      <c r="C65" s="58"/>
      <c r="D65" s="5"/>
      <c r="E65" s="59"/>
      <c r="F65" s="96">
        <f>F66+F67</f>
        <v>236.10370333333333</v>
      </c>
      <c r="G65" s="96">
        <f>G66+G67</f>
        <v>2833.2444400000004</v>
      </c>
    </row>
    <row r="66" spans="1:7" ht="12.75">
      <c r="A66" s="27"/>
      <c r="B66" s="60" t="s">
        <v>89</v>
      </c>
      <c r="C66" s="24" t="s">
        <v>71</v>
      </c>
      <c r="D66" s="12">
        <f>1.1*15.51</f>
        <v>17.061</v>
      </c>
      <c r="E66" s="60">
        <v>55.64</v>
      </c>
      <c r="F66" s="92">
        <f>D66*E66/12</f>
        <v>79.10617</v>
      </c>
      <c r="G66" s="61">
        <f>F66*12</f>
        <v>949.27404</v>
      </c>
    </row>
    <row r="67" spans="1:7" ht="12.75">
      <c r="A67" s="27"/>
      <c r="B67" s="60" t="s">
        <v>90</v>
      </c>
      <c r="C67" s="24" t="s">
        <v>71</v>
      </c>
      <c r="D67" s="12">
        <v>33.86</v>
      </c>
      <c r="E67" s="60">
        <v>55.64</v>
      </c>
      <c r="F67" s="92">
        <f>D67*E67/12</f>
        <v>156.99753333333334</v>
      </c>
      <c r="G67" s="61">
        <f>F67*12</f>
        <v>1883.9704000000002</v>
      </c>
    </row>
    <row r="68" spans="1:7" ht="12.75">
      <c r="A68" s="27">
        <v>18</v>
      </c>
      <c r="B68" s="62" t="s">
        <v>51</v>
      </c>
      <c r="C68" s="24" t="s">
        <v>7</v>
      </c>
      <c r="D68" s="6">
        <v>0.45</v>
      </c>
      <c r="E68" s="66">
        <v>19798.4</v>
      </c>
      <c r="F68" s="97">
        <f>D68*E68</f>
        <v>8909.28</v>
      </c>
      <c r="G68" s="61">
        <f>F68*12</f>
        <v>106911.36000000002</v>
      </c>
    </row>
    <row r="69" spans="1:7" ht="13.5" thickBot="1">
      <c r="A69" s="27">
        <v>19</v>
      </c>
      <c r="B69" s="62" t="s">
        <v>52</v>
      </c>
      <c r="C69" s="24" t="s">
        <v>7</v>
      </c>
      <c r="D69" s="6">
        <v>0.82</v>
      </c>
      <c r="E69" s="66">
        <v>19798.4</v>
      </c>
      <c r="F69" s="85">
        <f>D69*E69</f>
        <v>16234.688</v>
      </c>
      <c r="G69" s="61">
        <f>F69*12</f>
        <v>194816.256</v>
      </c>
    </row>
    <row r="70" spans="1:7" ht="13.5" thickBot="1">
      <c r="A70" s="65">
        <v>20</v>
      </c>
      <c r="B70" s="117" t="s">
        <v>84</v>
      </c>
      <c r="C70" s="67" t="s">
        <v>7</v>
      </c>
      <c r="D70" s="13">
        <v>0.02</v>
      </c>
      <c r="E70" s="66">
        <v>19798.4</v>
      </c>
      <c r="F70" s="99">
        <v>300</v>
      </c>
      <c r="G70" s="61">
        <f>F70*12</f>
        <v>3600</v>
      </c>
    </row>
    <row r="71" spans="1:7" ht="12.75">
      <c r="A71" s="25"/>
      <c r="B71" s="100" t="s">
        <v>85</v>
      </c>
      <c r="C71" s="26"/>
      <c r="D71" s="5"/>
      <c r="E71" s="69"/>
      <c r="F71" s="83">
        <f>F51+F52+F53+F54+F65+F68+F69+F70</f>
        <v>155246.93799883866</v>
      </c>
      <c r="G71" s="83">
        <f>G51+G52+G53+G54+G65+G68+G69+G70</f>
        <v>1862963.2559860644</v>
      </c>
    </row>
    <row r="72" spans="1:7" ht="12.75">
      <c r="A72" s="27"/>
      <c r="B72" s="62" t="s">
        <v>53</v>
      </c>
      <c r="C72" s="24"/>
      <c r="D72" s="6"/>
      <c r="E72" s="60"/>
      <c r="F72" s="85">
        <f>F71*18/100</f>
        <v>27944.44883979096</v>
      </c>
      <c r="G72" s="85">
        <f>G71*18/100</f>
        <v>335333.3860774916</v>
      </c>
    </row>
    <row r="73" spans="1:7" ht="15">
      <c r="A73" s="27"/>
      <c r="B73" s="114" t="s">
        <v>82</v>
      </c>
      <c r="C73" s="115"/>
      <c r="D73" s="6"/>
      <c r="E73" s="62"/>
      <c r="F73" s="77">
        <f>SUM(F71:F72)</f>
        <v>183191.3868386296</v>
      </c>
      <c r="G73" s="77">
        <f>SUM(G71:G72)</f>
        <v>2198296.6420635562</v>
      </c>
    </row>
    <row r="74" spans="1:7" ht="15.75">
      <c r="A74" s="101"/>
      <c r="B74" s="98"/>
      <c r="C74" s="102"/>
      <c r="D74" s="103"/>
      <c r="E74" s="104"/>
      <c r="F74" s="105"/>
      <c r="G74" s="105"/>
    </row>
    <row r="75" spans="1:7" ht="13.5" thickBot="1">
      <c r="A75" s="106">
        <v>21</v>
      </c>
      <c r="B75" s="107" t="s">
        <v>56</v>
      </c>
      <c r="C75" s="107"/>
      <c r="D75" s="108">
        <v>2.4</v>
      </c>
      <c r="E75" s="24">
        <v>19798.4</v>
      </c>
      <c r="F75" s="109">
        <f>D75*E75</f>
        <v>47516.16</v>
      </c>
      <c r="G75" s="64">
        <f>F75*12</f>
        <v>570193.92</v>
      </c>
    </row>
    <row r="76" ht="12.75">
      <c r="A76" s="18"/>
    </row>
    <row r="77" ht="12.75">
      <c r="A77" s="18"/>
    </row>
  </sheetData>
  <mergeCells count="6">
    <mergeCell ref="A27:A28"/>
    <mergeCell ref="B15:G15"/>
    <mergeCell ref="B16:G16"/>
    <mergeCell ref="F17:G17"/>
    <mergeCell ref="B27:G27"/>
    <mergeCell ref="B28:G2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Андрей</cp:lastModifiedBy>
  <dcterms:created xsi:type="dcterms:W3CDTF">2006-03-27T06:46:36Z</dcterms:created>
  <dcterms:modified xsi:type="dcterms:W3CDTF">2010-03-11T12:59:36Z</dcterms:modified>
  <cp:category/>
  <cp:version/>
  <cp:contentType/>
  <cp:contentStatus/>
</cp:coreProperties>
</file>