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21" windowWidth="11100" windowHeight="6600" tabRatio="598" activeTab="3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<sst xmlns="http://schemas.openxmlformats.org/spreadsheetml/2006/main" count="412" uniqueCount="80">
  <si>
    <t>1 участок</t>
  </si>
  <si>
    <t>2 участок</t>
  </si>
  <si>
    <t>3 участок</t>
  </si>
  <si>
    <t>4 участок</t>
  </si>
  <si>
    <t>Итого</t>
  </si>
  <si>
    <t>Подразделения</t>
  </si>
  <si>
    <t xml:space="preserve"> </t>
  </si>
  <si>
    <t xml:space="preserve">С в о д </t>
  </si>
  <si>
    <t>%</t>
  </si>
  <si>
    <t>начислено</t>
  </si>
  <si>
    <t>собрано</t>
  </si>
  <si>
    <t>июль</t>
  </si>
  <si>
    <t>август</t>
  </si>
  <si>
    <t>сентябрь</t>
  </si>
  <si>
    <t>октябрь</t>
  </si>
  <si>
    <t>декабрь</t>
  </si>
  <si>
    <t>январь</t>
  </si>
  <si>
    <t>февраль</t>
  </si>
  <si>
    <t>март</t>
  </si>
  <si>
    <t>Просрочка</t>
  </si>
  <si>
    <t>апрель</t>
  </si>
  <si>
    <t>май</t>
  </si>
  <si>
    <t>июнь</t>
  </si>
  <si>
    <t xml:space="preserve">февраль </t>
  </si>
  <si>
    <t>в том числе</t>
  </si>
  <si>
    <t>Общежитие</t>
  </si>
  <si>
    <t>Исполнитель</t>
  </si>
  <si>
    <t>Всего</t>
  </si>
  <si>
    <t>ТСЖ</t>
  </si>
  <si>
    <t xml:space="preserve">собрано </t>
  </si>
  <si>
    <t>на 01.01.06</t>
  </si>
  <si>
    <t>на 01.02.06</t>
  </si>
  <si>
    <t>на 01.03.06</t>
  </si>
  <si>
    <t>на 01.04.06</t>
  </si>
  <si>
    <t>на 01.05.06</t>
  </si>
  <si>
    <t>на 01.06.06</t>
  </si>
  <si>
    <t>на 01.07.06</t>
  </si>
  <si>
    <t>1 квартал</t>
  </si>
  <si>
    <t>2 квартал</t>
  </si>
  <si>
    <t>на 01.08.06</t>
  </si>
  <si>
    <t>Итого:</t>
  </si>
  <si>
    <t>на 01.11.06</t>
  </si>
  <si>
    <t>на 01.09.06</t>
  </si>
  <si>
    <t>на 01.10.06</t>
  </si>
  <si>
    <t>3 квартал</t>
  </si>
  <si>
    <t xml:space="preserve">       сбора за  ЖКУ по МУП "КРУ  ЖКХ"  с 01.01.2006. по 31.10.2006г.</t>
  </si>
  <si>
    <t>ноябрь</t>
  </si>
  <si>
    <t>на 01.12.06</t>
  </si>
  <si>
    <t xml:space="preserve">       сбора за  ЖКУ по МУП "КРУ  ЖКХ"  с 01.01.2006г. по 31.12.2006г.</t>
  </si>
  <si>
    <t>на 01.01.07</t>
  </si>
  <si>
    <t xml:space="preserve">       сбора за  ЖКУ по ООО "УК "Жилстандарт"  с 01.01.2009г. по 30.04.2009г.</t>
  </si>
  <si>
    <t>на 01.01.09</t>
  </si>
  <si>
    <t>на 01.03.09</t>
  </si>
  <si>
    <t xml:space="preserve">март </t>
  </si>
  <si>
    <t>на 01.04.09</t>
  </si>
  <si>
    <t>на 01.05.09</t>
  </si>
  <si>
    <t>пр. Тракторостроителей, д. 24</t>
  </si>
  <si>
    <t>пр. Тракторостроителей, д. 28</t>
  </si>
  <si>
    <t>пр. Тракторостроителей, д. 30</t>
  </si>
  <si>
    <t>пр. Тракторостроителей, д. 30/1</t>
  </si>
  <si>
    <t>пр. Тракторостроителей, д. 36</t>
  </si>
  <si>
    <t>ул. Пролетарская, д. 27</t>
  </si>
  <si>
    <t>ул. Пролетарская, д. 21/22</t>
  </si>
  <si>
    <t>ИТОГО:</t>
  </si>
  <si>
    <t>на 01.02.10</t>
  </si>
  <si>
    <t>на 01.03.10</t>
  </si>
  <si>
    <t>на 01.04.10</t>
  </si>
  <si>
    <t>на 01.05.10</t>
  </si>
  <si>
    <t>на 01.06.10</t>
  </si>
  <si>
    <t>на 01.07.10</t>
  </si>
  <si>
    <t>на 01.08.10</t>
  </si>
  <si>
    <t>на 01.09.10</t>
  </si>
  <si>
    <t>на 01.10.10</t>
  </si>
  <si>
    <t>на 01.11.10</t>
  </si>
  <si>
    <t>Всего за 4 мес</t>
  </si>
  <si>
    <t>Всего за 8 мес</t>
  </si>
  <si>
    <t>на 01.12.10</t>
  </si>
  <si>
    <t>на 01.01.11</t>
  </si>
  <si>
    <t>Всего за 10 мес</t>
  </si>
  <si>
    <t xml:space="preserve">       сбора за  ЖКУ по ООО "УК "Жилстандарт"  за январь-октябрь 2010г.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</si>
</sst>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b/>
      <i/>
      <sz val="7.5"/>
      <name val="Arial Cyr"/>
      <family val="2"/>
    </font>
    <font>
      <i/>
      <sz val="7"/>
      <name val="Arial CYR"/>
      <family val="0"/>
    </font>
    <font>
      <sz val="7"/>
      <name val="Arial Cyr"/>
      <family val="0"/>
    </font>
    <font>
      <b/>
      <i/>
      <sz val="8"/>
      <name val="Times New Roman"/>
      <family val="1"/>
    </font>
    <font>
      <b/>
      <i/>
      <sz val="8"/>
      <name val="Arial Cyr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164" fontId="6" fillId="24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1" fontId="6" fillId="24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24" borderId="10" xfId="0" applyFont="1" applyFill="1" applyBorder="1" applyAlignment="1">
      <alignment/>
    </xf>
    <xf numFmtId="164" fontId="6" fillId="25" borderId="10" xfId="0" applyNumberFormat="1" applyFont="1" applyFill="1" applyBorder="1" applyAlignment="1">
      <alignment/>
    </xf>
    <xf numFmtId="0" fontId="10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/>
    </xf>
    <xf numFmtId="164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right"/>
    </xf>
    <xf numFmtId="0" fontId="10" fillId="22" borderId="10" xfId="0" applyFont="1" applyFill="1" applyBorder="1" applyAlignment="1">
      <alignment/>
    </xf>
    <xf numFmtId="164" fontId="10" fillId="22" borderId="10" xfId="0" applyNumberFormat="1" applyFont="1" applyFill="1" applyBorder="1" applyAlignment="1">
      <alignment/>
    </xf>
    <xf numFmtId="0" fontId="10" fillId="22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7" fillId="24" borderId="10" xfId="0" applyNumberFormat="1" applyFont="1" applyFill="1" applyBorder="1" applyAlignment="1">
      <alignment/>
    </xf>
    <xf numFmtId="9" fontId="6" fillId="24" borderId="10" xfId="57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24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zoomScalePageLayoutView="0" workbookViewId="0" topLeftCell="E1">
      <selection activeCell="E4" sqref="E4"/>
    </sheetView>
  </sheetViews>
  <sheetFormatPr defaultColWidth="18.00390625" defaultRowHeight="12.75"/>
  <cols>
    <col min="1" max="1" width="5.625" style="2" customWidth="1"/>
    <col min="2" max="2" width="12.25390625" style="2" customWidth="1"/>
    <col min="3" max="3" width="9.25390625" style="2" customWidth="1"/>
    <col min="4" max="4" width="9.00390625" style="2" customWidth="1"/>
    <col min="5" max="5" width="8.875" style="2" customWidth="1"/>
    <col min="6" max="6" width="5.00390625" style="2" customWidth="1"/>
    <col min="7" max="7" width="9.75390625" style="2" customWidth="1"/>
    <col min="8" max="8" width="8.625" style="2" customWidth="1"/>
    <col min="9" max="9" width="8.375" style="2" customWidth="1"/>
    <col min="10" max="10" width="4.375" style="2" customWidth="1"/>
    <col min="11" max="11" width="9.125" style="2" customWidth="1"/>
    <col min="12" max="12" width="8.25390625" style="2" customWidth="1"/>
    <col min="13" max="13" width="8.375" style="2" customWidth="1"/>
    <col min="14" max="14" width="4.875" style="2" customWidth="1"/>
    <col min="15" max="15" width="8.25390625" style="2" customWidth="1"/>
    <col min="16" max="16" width="8.625" style="2" customWidth="1"/>
    <col min="17" max="17" width="4.125" style="2" customWidth="1"/>
    <col min="18" max="20" width="8.625" style="2" customWidth="1"/>
    <col min="21" max="21" width="4.875" style="2" customWidth="1"/>
    <col min="22" max="22" width="8.375" style="2" customWidth="1"/>
    <col min="23" max="23" width="8.125" style="2" customWidth="1"/>
    <col min="24" max="24" width="7.875" style="2" customWidth="1"/>
    <col min="25" max="25" width="5.125" style="2" customWidth="1"/>
    <col min="26" max="26" width="4.75390625" style="2" customWidth="1"/>
    <col min="27" max="27" width="8.875" style="2" customWidth="1"/>
    <col min="28" max="28" width="8.625" style="2" customWidth="1"/>
    <col min="29" max="29" width="8.00390625" style="2" customWidth="1"/>
    <col min="30" max="30" width="7.00390625" style="2" customWidth="1"/>
    <col min="31" max="31" width="4.375" style="2" customWidth="1"/>
    <col min="32" max="32" width="9.125" style="2" customWidth="1"/>
    <col min="33" max="33" width="8.375" style="2" customWidth="1"/>
    <col min="34" max="34" width="8.25390625" style="2" customWidth="1"/>
    <col min="35" max="35" width="5.125" style="2" customWidth="1"/>
    <col min="36" max="38" width="9.25390625" style="2" customWidth="1"/>
    <col min="39" max="39" width="4.875" style="2" customWidth="1"/>
    <col min="40" max="40" width="9.25390625" style="2" customWidth="1"/>
    <col min="41" max="41" width="8.75390625" style="2" customWidth="1"/>
    <col min="42" max="42" width="8.25390625" style="2" customWidth="1"/>
    <col min="43" max="43" width="5.375" style="2" customWidth="1"/>
    <col min="44" max="44" width="8.25390625" style="2" customWidth="1"/>
    <col min="45" max="45" width="8.625" style="2" customWidth="1"/>
    <col min="46" max="46" width="9.375" style="2" customWidth="1"/>
    <col min="47" max="47" width="5.75390625" style="2" customWidth="1"/>
    <col min="48" max="48" width="9.25390625" style="2" customWidth="1"/>
    <col min="49" max="49" width="9.00390625" style="2" customWidth="1"/>
    <col min="50" max="50" width="8.375" style="2" customWidth="1"/>
    <col min="51" max="51" width="5.625" style="2" customWidth="1"/>
    <col min="52" max="52" width="9.625" style="2" customWidth="1"/>
    <col min="53" max="53" width="9.875" style="2" customWidth="1"/>
    <col min="54" max="54" width="9.25390625" style="2" customWidth="1"/>
    <col min="55" max="55" width="4.75390625" style="2" customWidth="1"/>
    <col min="56" max="16384" width="18.00390625" style="2" customWidth="1"/>
  </cols>
  <sheetData>
    <row r="1" spans="23:25" ht="12.75">
      <c r="W1"/>
      <c r="X1"/>
      <c r="Y1"/>
    </row>
    <row r="2" spans="5:25" ht="12.75">
      <c r="E2" s="13"/>
      <c r="F2" s="13"/>
      <c r="G2" s="13" t="s">
        <v>7</v>
      </c>
      <c r="H2" s="13"/>
      <c r="I2" s="13"/>
      <c r="W2"/>
      <c r="X2"/>
      <c r="Y2"/>
    </row>
    <row r="3" spans="2:20" ht="12.75">
      <c r="B3" s="1"/>
      <c r="C3" s="1"/>
      <c r="D3" s="1"/>
      <c r="E3" s="13" t="s">
        <v>45</v>
      </c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50" ht="12.75">
      <c r="A5" s="1"/>
      <c r="B5" s="33"/>
      <c r="C5" s="23" t="s">
        <v>19</v>
      </c>
      <c r="D5" s="24" t="s">
        <v>9</v>
      </c>
      <c r="E5" s="23" t="s">
        <v>10</v>
      </c>
      <c r="F5" s="23" t="s">
        <v>8</v>
      </c>
      <c r="G5" s="23" t="s">
        <v>19</v>
      </c>
      <c r="H5" s="24" t="s">
        <v>9</v>
      </c>
      <c r="I5" s="23" t="s">
        <v>10</v>
      </c>
      <c r="J5" s="23" t="s">
        <v>8</v>
      </c>
      <c r="K5" s="14" t="s">
        <v>19</v>
      </c>
      <c r="L5" s="14" t="s">
        <v>9</v>
      </c>
      <c r="M5" s="14" t="s">
        <v>10</v>
      </c>
      <c r="N5" s="23" t="s">
        <v>8</v>
      </c>
      <c r="O5" s="60" t="s">
        <v>9</v>
      </c>
      <c r="P5" s="60" t="s">
        <v>10</v>
      </c>
      <c r="Q5" s="64" t="s">
        <v>8</v>
      </c>
      <c r="R5" s="14" t="s">
        <v>19</v>
      </c>
      <c r="S5" s="14" t="s">
        <v>9</v>
      </c>
      <c r="T5" s="14" t="s">
        <v>10</v>
      </c>
      <c r="U5" s="54" t="s">
        <v>8</v>
      </c>
      <c r="V5" s="26"/>
      <c r="W5" s="21"/>
      <c r="X5" s="22"/>
      <c r="Y5" s="26"/>
      <c r="Z5" s="27"/>
      <c r="AA5" s="22"/>
      <c r="AB5" s="27"/>
      <c r="AC5" s="27"/>
      <c r="AD5" s="27"/>
      <c r="AE5" s="22"/>
      <c r="AF5" s="22"/>
      <c r="AG5" s="27"/>
      <c r="AH5" s="27"/>
      <c r="AI5" s="22"/>
      <c r="AJ5" s="22"/>
      <c r="AK5" s="27"/>
      <c r="AL5" s="27"/>
      <c r="AM5" s="22"/>
      <c r="AN5" s="22"/>
      <c r="AO5" s="27"/>
      <c r="AP5" s="27"/>
      <c r="AQ5" s="22"/>
      <c r="AR5" s="27"/>
      <c r="AS5" s="27"/>
      <c r="AT5" s="27"/>
      <c r="AU5" s="39"/>
      <c r="AV5" s="39"/>
      <c r="AW5" s="39"/>
      <c r="AX5" s="39"/>
    </row>
    <row r="6" spans="1:50" ht="12.75">
      <c r="A6" s="1"/>
      <c r="B6" s="38" t="s">
        <v>5</v>
      </c>
      <c r="C6" s="15" t="s">
        <v>30</v>
      </c>
      <c r="D6" s="23" t="s">
        <v>15</v>
      </c>
      <c r="E6" s="23" t="s">
        <v>16</v>
      </c>
      <c r="F6" s="16"/>
      <c r="G6" s="15" t="s">
        <v>31</v>
      </c>
      <c r="H6" s="23" t="s">
        <v>16</v>
      </c>
      <c r="I6" s="23" t="s">
        <v>23</v>
      </c>
      <c r="J6" s="16"/>
      <c r="K6" s="15" t="s">
        <v>32</v>
      </c>
      <c r="L6" s="15" t="s">
        <v>17</v>
      </c>
      <c r="M6" s="15" t="s">
        <v>18</v>
      </c>
      <c r="N6" s="15"/>
      <c r="O6" s="60" t="s">
        <v>37</v>
      </c>
      <c r="P6" s="60" t="s">
        <v>37</v>
      </c>
      <c r="Q6" s="63"/>
      <c r="R6" s="15" t="s">
        <v>33</v>
      </c>
      <c r="S6" s="15" t="s">
        <v>18</v>
      </c>
      <c r="T6" s="15" t="s">
        <v>20</v>
      </c>
      <c r="U6" s="16"/>
      <c r="V6" s="19"/>
      <c r="W6" s="22"/>
      <c r="X6" s="22"/>
      <c r="Y6" s="22"/>
      <c r="Z6" s="40"/>
      <c r="AA6" s="22"/>
      <c r="AB6" s="27"/>
      <c r="AC6" s="27"/>
      <c r="AD6" s="40"/>
      <c r="AE6" s="22"/>
      <c r="AF6" s="22"/>
      <c r="AG6" s="22"/>
      <c r="AH6" s="40"/>
      <c r="AI6" s="22"/>
      <c r="AJ6" s="22"/>
      <c r="AK6" s="22"/>
      <c r="AL6" s="40"/>
      <c r="AM6" s="22"/>
      <c r="AN6" s="22"/>
      <c r="AO6" s="22"/>
      <c r="AP6" s="40"/>
      <c r="AQ6" s="22"/>
      <c r="AR6" s="27"/>
      <c r="AS6" s="27"/>
      <c r="AT6" s="40"/>
      <c r="AU6" s="39"/>
      <c r="AV6" s="39"/>
      <c r="AW6" s="39"/>
      <c r="AX6" s="39"/>
    </row>
    <row r="7" spans="1:50" ht="12.75">
      <c r="A7" s="1"/>
      <c r="B7" s="3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5"/>
      <c r="P7" s="65"/>
      <c r="Q7" s="61"/>
      <c r="R7" s="16"/>
      <c r="S7" s="57"/>
      <c r="T7" s="57"/>
      <c r="U7" s="16"/>
      <c r="V7" s="19"/>
      <c r="W7" s="19"/>
      <c r="X7" s="19"/>
      <c r="Y7" s="19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39"/>
      <c r="AV7" s="39"/>
      <c r="AW7" s="39"/>
      <c r="AX7" s="39"/>
    </row>
    <row r="8" spans="1:50" ht="12.75">
      <c r="A8" s="1"/>
      <c r="B8" s="14" t="s">
        <v>0</v>
      </c>
      <c r="C8" s="17">
        <v>7910</v>
      </c>
      <c r="D8" s="28">
        <v>9735</v>
      </c>
      <c r="E8" s="16">
        <v>9145.7</v>
      </c>
      <c r="F8" s="18">
        <f aca="true" t="shared" si="0" ref="F8:F16">(E8*100/D8)</f>
        <v>93.94658448895738</v>
      </c>
      <c r="G8" s="17">
        <v>8283</v>
      </c>
      <c r="H8" s="28">
        <v>11963</v>
      </c>
      <c r="I8" s="16">
        <v>10645.3</v>
      </c>
      <c r="J8" s="18">
        <f>(I8*100/H8)</f>
        <v>88.98520438017219</v>
      </c>
      <c r="K8" s="28">
        <v>9423.5</v>
      </c>
      <c r="L8" s="28">
        <v>12273</v>
      </c>
      <c r="M8" s="17">
        <v>12305.7</v>
      </c>
      <c r="N8" s="30">
        <f>(M8*100/L8)</f>
        <v>100.26643852358836</v>
      </c>
      <c r="O8" s="66">
        <f aca="true" t="shared" si="1" ref="O8:P11">D8+H8+L8</f>
        <v>33971</v>
      </c>
      <c r="P8" s="66">
        <f t="shared" si="1"/>
        <v>32096.7</v>
      </c>
      <c r="Q8" s="62">
        <f>(P8*100/O8)</f>
        <v>94.48264696358659</v>
      </c>
      <c r="R8" s="28">
        <v>9562.1</v>
      </c>
      <c r="S8" s="58">
        <v>12387</v>
      </c>
      <c r="T8" s="57">
        <v>11786.8</v>
      </c>
      <c r="U8" s="18">
        <f>(T8*100/S8)</f>
        <v>95.15459756196012</v>
      </c>
      <c r="V8" s="20"/>
      <c r="W8" s="20"/>
      <c r="X8" s="25"/>
      <c r="Y8" s="25"/>
      <c r="Z8" s="41"/>
      <c r="AA8" s="41"/>
      <c r="AB8" s="41"/>
      <c r="AC8" s="41"/>
      <c r="AD8" s="42"/>
      <c r="AE8" s="41"/>
      <c r="AF8" s="41"/>
      <c r="AG8" s="41"/>
      <c r="AH8" s="42"/>
      <c r="AI8" s="41"/>
      <c r="AJ8" s="41"/>
      <c r="AK8" s="41"/>
      <c r="AL8" s="42"/>
      <c r="AM8" s="41"/>
      <c r="AN8" s="42"/>
      <c r="AO8" s="42"/>
      <c r="AP8" s="42"/>
      <c r="AQ8" s="41"/>
      <c r="AR8" s="41"/>
      <c r="AS8" s="41"/>
      <c r="AT8" s="41"/>
      <c r="AU8" s="39"/>
      <c r="AV8" s="39"/>
      <c r="AW8" s="39"/>
      <c r="AX8" s="39"/>
    </row>
    <row r="9" spans="1:50" ht="12.75">
      <c r="A9" s="1"/>
      <c r="B9" s="14" t="s">
        <v>1</v>
      </c>
      <c r="C9" s="16">
        <v>4344.5</v>
      </c>
      <c r="D9" s="28">
        <v>10253</v>
      </c>
      <c r="E9" s="16">
        <v>9740.9</v>
      </c>
      <c r="F9" s="18">
        <f t="shared" si="0"/>
        <v>95.0053642836243</v>
      </c>
      <c r="G9" s="16">
        <v>4519</v>
      </c>
      <c r="H9" s="28">
        <v>12997</v>
      </c>
      <c r="I9" s="16">
        <v>11931.9</v>
      </c>
      <c r="J9" s="18">
        <f>(I9*100/H9)</f>
        <v>91.8050319304455</v>
      </c>
      <c r="K9" s="28">
        <v>5413.1</v>
      </c>
      <c r="L9" s="28">
        <v>12838</v>
      </c>
      <c r="M9" s="17">
        <v>13183.6</v>
      </c>
      <c r="N9" s="30">
        <f aca="true" t="shared" si="2" ref="N9:N16">(M9*100/L9)</f>
        <v>102.6920081009503</v>
      </c>
      <c r="O9" s="66">
        <f t="shared" si="1"/>
        <v>36088</v>
      </c>
      <c r="P9" s="66">
        <f t="shared" si="1"/>
        <v>34856.4</v>
      </c>
      <c r="Q9" s="62">
        <f aca="true" t="shared" si="3" ref="Q9:Q16">(P9*100/O9)</f>
        <v>96.58723121259145</v>
      </c>
      <c r="R9" s="28">
        <v>5249.6</v>
      </c>
      <c r="S9" s="58">
        <v>13017</v>
      </c>
      <c r="T9" s="57">
        <v>13015.2</v>
      </c>
      <c r="U9" s="18">
        <f aca="true" t="shared" si="4" ref="U9:U16">(T9*100/S9)</f>
        <v>99.9861719290159</v>
      </c>
      <c r="V9" s="20"/>
      <c r="W9" s="20"/>
      <c r="X9" s="25"/>
      <c r="Y9" s="25"/>
      <c r="Z9" s="41"/>
      <c r="AA9" s="41"/>
      <c r="AB9" s="41"/>
      <c r="AC9" s="41"/>
      <c r="AD9" s="42"/>
      <c r="AE9" s="41"/>
      <c r="AF9" s="41"/>
      <c r="AG9" s="41"/>
      <c r="AH9" s="42"/>
      <c r="AI9" s="41"/>
      <c r="AJ9" s="41"/>
      <c r="AK9" s="41"/>
      <c r="AL9" s="42"/>
      <c r="AM9" s="41"/>
      <c r="AN9" s="42"/>
      <c r="AO9" s="42"/>
      <c r="AP9" s="42"/>
      <c r="AQ9" s="41"/>
      <c r="AR9" s="41"/>
      <c r="AS9" s="41"/>
      <c r="AT9" s="41"/>
      <c r="AU9" s="39"/>
      <c r="AV9" s="39"/>
      <c r="AW9" s="39"/>
      <c r="AX9" s="39"/>
    </row>
    <row r="10" spans="1:50" ht="12.75">
      <c r="A10" s="1"/>
      <c r="B10" s="14" t="s">
        <v>2</v>
      </c>
      <c r="C10" s="18">
        <v>6746.5</v>
      </c>
      <c r="D10" s="28">
        <v>15005</v>
      </c>
      <c r="E10" s="16">
        <v>14156.1</v>
      </c>
      <c r="F10" s="18">
        <f t="shared" si="0"/>
        <v>94.34255248250584</v>
      </c>
      <c r="G10" s="56">
        <v>7136</v>
      </c>
      <c r="H10" s="28">
        <v>18799</v>
      </c>
      <c r="I10" s="16">
        <v>17238.2</v>
      </c>
      <c r="J10" s="18">
        <f>(I10*100/H10)</f>
        <v>91.6974307143997</v>
      </c>
      <c r="K10" s="28">
        <v>8636.2</v>
      </c>
      <c r="L10" s="28">
        <v>18256</v>
      </c>
      <c r="M10" s="17">
        <v>18798.4</v>
      </c>
      <c r="N10" s="30">
        <f t="shared" si="2"/>
        <v>102.97107800175286</v>
      </c>
      <c r="O10" s="66">
        <f t="shared" si="1"/>
        <v>52060</v>
      </c>
      <c r="P10" s="66">
        <f t="shared" si="1"/>
        <v>50192.700000000004</v>
      </c>
      <c r="Q10" s="62">
        <f t="shared" si="3"/>
        <v>96.41317710334229</v>
      </c>
      <c r="R10" s="28">
        <v>8278.6</v>
      </c>
      <c r="S10" s="58">
        <v>18494</v>
      </c>
      <c r="T10" s="57">
        <v>18707.7</v>
      </c>
      <c r="U10" s="18">
        <f t="shared" si="4"/>
        <v>101.15550989510112</v>
      </c>
      <c r="V10" s="20"/>
      <c r="W10" s="20"/>
      <c r="X10" s="25"/>
      <c r="Y10" s="25"/>
      <c r="Z10" s="41"/>
      <c r="AA10" s="41"/>
      <c r="AB10" s="41"/>
      <c r="AC10" s="41"/>
      <c r="AD10" s="42"/>
      <c r="AE10" s="41"/>
      <c r="AF10" s="41"/>
      <c r="AG10" s="41"/>
      <c r="AH10" s="42"/>
      <c r="AI10" s="41"/>
      <c r="AJ10" s="41"/>
      <c r="AK10" s="41"/>
      <c r="AL10" s="42"/>
      <c r="AM10" s="41"/>
      <c r="AN10" s="42"/>
      <c r="AO10" s="42"/>
      <c r="AP10" s="42"/>
      <c r="AQ10" s="41"/>
      <c r="AR10" s="41"/>
      <c r="AS10" s="41"/>
      <c r="AT10" s="41"/>
      <c r="AU10" s="39"/>
      <c r="AV10" s="39"/>
      <c r="AW10" s="39"/>
      <c r="AX10" s="39"/>
    </row>
    <row r="11" spans="1:50" ht="12.75">
      <c r="A11" s="1"/>
      <c r="B11" s="14" t="s">
        <v>3</v>
      </c>
      <c r="C11" s="18">
        <v>2011.8</v>
      </c>
      <c r="D11" s="28">
        <v>3109</v>
      </c>
      <c r="E11" s="16">
        <v>2806.3</v>
      </c>
      <c r="F11" s="18">
        <f t="shared" si="0"/>
        <v>90.26375040205853</v>
      </c>
      <c r="G11" s="56">
        <v>2142</v>
      </c>
      <c r="H11" s="28">
        <v>4028</v>
      </c>
      <c r="I11" s="16">
        <v>3334.5</v>
      </c>
      <c r="J11" s="18">
        <f>(I11*100/H11)</f>
        <v>82.78301886792453</v>
      </c>
      <c r="K11" s="28">
        <v>2832.7</v>
      </c>
      <c r="L11" s="28">
        <v>3918</v>
      </c>
      <c r="M11" s="17">
        <v>4180.3</v>
      </c>
      <c r="N11" s="30">
        <f t="shared" si="2"/>
        <v>106.69474221541603</v>
      </c>
      <c r="O11" s="66">
        <f t="shared" si="1"/>
        <v>11055</v>
      </c>
      <c r="P11" s="66">
        <f t="shared" si="1"/>
        <v>10321.1</v>
      </c>
      <c r="Q11" s="62">
        <f t="shared" si="3"/>
        <v>93.3613749434645</v>
      </c>
      <c r="R11" s="28">
        <v>2645.7</v>
      </c>
      <c r="S11" s="58">
        <v>3915</v>
      </c>
      <c r="T11" s="57">
        <v>3920.6</v>
      </c>
      <c r="U11" s="18">
        <f t="shared" si="4"/>
        <v>100.14303959131546</v>
      </c>
      <c r="V11" s="20"/>
      <c r="W11" s="20"/>
      <c r="X11" s="25"/>
      <c r="Y11" s="25"/>
      <c r="Z11" s="41"/>
      <c r="AA11" s="41"/>
      <c r="AB11" s="41"/>
      <c r="AC11" s="41"/>
      <c r="AD11" s="42"/>
      <c r="AE11" s="41"/>
      <c r="AF11" s="41"/>
      <c r="AG11" s="41"/>
      <c r="AH11" s="42"/>
      <c r="AI11" s="41"/>
      <c r="AJ11" s="41"/>
      <c r="AK11" s="41"/>
      <c r="AL11" s="42"/>
      <c r="AM11" s="41"/>
      <c r="AN11" s="42"/>
      <c r="AO11" s="42"/>
      <c r="AP11" s="42"/>
      <c r="AQ11" s="41"/>
      <c r="AR11" s="41"/>
      <c r="AS11" s="41"/>
      <c r="AT11" s="41"/>
      <c r="AU11" s="39"/>
      <c r="AV11" s="39"/>
      <c r="AW11" s="39"/>
      <c r="AX11" s="39"/>
    </row>
    <row r="12" spans="1:50" ht="12.75">
      <c r="A12" s="1"/>
      <c r="B12" s="16"/>
      <c r="C12" s="18"/>
      <c r="D12" s="29"/>
      <c r="E12" s="14"/>
      <c r="F12" s="14"/>
      <c r="G12" s="18"/>
      <c r="H12" s="29" t="s">
        <v>6</v>
      </c>
      <c r="I12" s="14"/>
      <c r="J12" s="14"/>
      <c r="K12" s="14"/>
      <c r="L12" s="14"/>
      <c r="M12" s="24"/>
      <c r="N12" s="30"/>
      <c r="O12" s="66"/>
      <c r="P12" s="66"/>
      <c r="Q12" s="62"/>
      <c r="R12" s="28"/>
      <c r="S12" s="58"/>
      <c r="T12" s="57"/>
      <c r="U12" s="14"/>
      <c r="V12" s="21"/>
      <c r="W12" s="21"/>
      <c r="X12" s="21"/>
      <c r="Y12" s="21"/>
      <c r="Z12" s="40"/>
      <c r="AA12" s="22"/>
      <c r="AB12" s="40"/>
      <c r="AC12" s="40"/>
      <c r="AD12" s="27"/>
      <c r="AE12" s="22"/>
      <c r="AF12" s="22"/>
      <c r="AG12" s="22"/>
      <c r="AH12" s="27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40"/>
      <c r="AU12" s="39"/>
      <c r="AV12" s="39"/>
      <c r="AW12" s="39"/>
      <c r="AX12" s="39"/>
    </row>
    <row r="13" spans="1:50" ht="12.75">
      <c r="A13" s="1"/>
      <c r="B13" s="14" t="s">
        <v>4</v>
      </c>
      <c r="C13" s="18">
        <f>SUM(C8:C12)</f>
        <v>21012.8</v>
      </c>
      <c r="D13" s="28">
        <f>SUM(D8:D12)</f>
        <v>38102</v>
      </c>
      <c r="E13" s="16">
        <f>SUM(E8:E12)</f>
        <v>35849</v>
      </c>
      <c r="F13" s="59">
        <f t="shared" si="0"/>
        <v>94.08692457088867</v>
      </c>
      <c r="G13" s="18">
        <f>SUM(G8:G12)</f>
        <v>22080</v>
      </c>
      <c r="H13" s="28">
        <f>SUM(H8:H12)</f>
        <v>47787</v>
      </c>
      <c r="I13" s="35">
        <f>SUM(I8:I12)</f>
        <v>43149.899999999994</v>
      </c>
      <c r="J13" s="59">
        <f>(I13*100/H13)</f>
        <v>90.29631489735701</v>
      </c>
      <c r="K13" s="28">
        <f>SUM(K8:K12)</f>
        <v>26305.500000000004</v>
      </c>
      <c r="L13" s="28">
        <f>SUM(L8:L12)</f>
        <v>47285</v>
      </c>
      <c r="M13" s="28">
        <f>SUM(M8:M12)</f>
        <v>48468.00000000001</v>
      </c>
      <c r="N13" s="59">
        <f t="shared" si="2"/>
        <v>102.50185048112512</v>
      </c>
      <c r="O13" s="65">
        <f>SUM(O8:O12)</f>
        <v>133174</v>
      </c>
      <c r="P13" s="65">
        <f>SUM(P8:P12)</f>
        <v>127466.90000000002</v>
      </c>
      <c r="Q13" s="62">
        <f t="shared" si="3"/>
        <v>95.71455389190083</v>
      </c>
      <c r="R13" s="28">
        <f>SUM(R8:R12)</f>
        <v>25736.000000000004</v>
      </c>
      <c r="S13" s="28">
        <f>SUM(S8:S12)</f>
        <v>47813</v>
      </c>
      <c r="T13" s="28">
        <f>SUM(T8:T12)</f>
        <v>47430.299999999996</v>
      </c>
      <c r="U13" s="59">
        <f t="shared" si="4"/>
        <v>99.19959006964633</v>
      </c>
      <c r="V13" s="20"/>
      <c r="W13" s="25"/>
      <c r="X13" s="25"/>
      <c r="Y13" s="25"/>
      <c r="Z13" s="41"/>
      <c r="AA13" s="40"/>
      <c r="AB13" s="40"/>
      <c r="AC13" s="40"/>
      <c r="AD13" s="42"/>
      <c r="AE13" s="40"/>
      <c r="AF13" s="40"/>
      <c r="AG13" s="40"/>
      <c r="AH13" s="42"/>
      <c r="AI13" s="40"/>
      <c r="AJ13" s="41"/>
      <c r="AK13" s="41"/>
      <c r="AL13" s="42"/>
      <c r="AM13" s="42"/>
      <c r="AN13" s="42"/>
      <c r="AO13" s="42"/>
      <c r="AP13" s="42"/>
      <c r="AQ13" s="41"/>
      <c r="AR13" s="41"/>
      <c r="AS13" s="41"/>
      <c r="AT13" s="41"/>
      <c r="AU13" s="39"/>
      <c r="AV13" s="39"/>
      <c r="AW13" s="39"/>
      <c r="AX13" s="39"/>
    </row>
    <row r="14" spans="1:50" ht="12.75">
      <c r="A14" s="1"/>
      <c r="B14" s="14" t="s">
        <v>24</v>
      </c>
      <c r="C14" s="18"/>
      <c r="D14" s="30"/>
      <c r="E14" s="18"/>
      <c r="F14" s="18"/>
      <c r="G14" s="18"/>
      <c r="H14" s="30" t="s">
        <v>6</v>
      </c>
      <c r="I14" s="18"/>
      <c r="J14" s="18"/>
      <c r="K14" s="18"/>
      <c r="L14" s="18"/>
      <c r="M14" s="18"/>
      <c r="N14" s="30"/>
      <c r="O14" s="66"/>
      <c r="P14" s="66"/>
      <c r="Q14" s="62"/>
      <c r="R14" s="28"/>
      <c r="S14" s="58"/>
      <c r="T14" s="57"/>
      <c r="U14" s="18"/>
      <c r="V14" s="20"/>
      <c r="W14" s="20"/>
      <c r="X14" s="20"/>
      <c r="Y14" s="20"/>
      <c r="Z14" s="40"/>
      <c r="AA14" s="41"/>
      <c r="AB14" s="40"/>
      <c r="AC14" s="40"/>
      <c r="AD14" s="27"/>
      <c r="AE14" s="41"/>
      <c r="AF14" s="41"/>
      <c r="AG14" s="41"/>
      <c r="AH14" s="42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0"/>
      <c r="AU14" s="39"/>
      <c r="AV14" s="39"/>
      <c r="AW14" s="39"/>
      <c r="AX14" s="39"/>
    </row>
    <row r="15" spans="1:50" ht="12.75">
      <c r="A15" s="1"/>
      <c r="B15" s="14" t="s">
        <v>25</v>
      </c>
      <c r="C15" s="18">
        <v>978.5</v>
      </c>
      <c r="D15" s="55">
        <v>1695</v>
      </c>
      <c r="E15" s="18">
        <v>1578</v>
      </c>
      <c r="F15" s="18">
        <f t="shared" si="0"/>
        <v>93.09734513274336</v>
      </c>
      <c r="G15" s="18">
        <v>1089.1</v>
      </c>
      <c r="H15" s="55">
        <v>2115</v>
      </c>
      <c r="I15" s="18">
        <v>1882.3</v>
      </c>
      <c r="J15" s="18">
        <f>(I15*100/H15)</f>
        <v>88.99763593380615</v>
      </c>
      <c r="K15" s="18">
        <v>1357.1</v>
      </c>
      <c r="L15" s="18">
        <v>2246</v>
      </c>
      <c r="M15" s="18">
        <v>2250</v>
      </c>
      <c r="N15" s="30">
        <f t="shared" si="2"/>
        <v>100.17809439002671</v>
      </c>
      <c r="O15" s="66">
        <f>D15+H15+L15</f>
        <v>6056</v>
      </c>
      <c r="P15" s="66">
        <f>E15+I15+M15</f>
        <v>5710.3</v>
      </c>
      <c r="Q15" s="62">
        <f t="shared" si="3"/>
        <v>94.29161162483487</v>
      </c>
      <c r="R15" s="17">
        <v>2553.2</v>
      </c>
      <c r="S15" s="58">
        <v>3184</v>
      </c>
      <c r="T15" s="57">
        <v>3145.8</v>
      </c>
      <c r="U15" s="18">
        <f t="shared" si="4"/>
        <v>98.80025125628141</v>
      </c>
      <c r="V15" s="20"/>
      <c r="W15" s="20"/>
      <c r="X15" s="25"/>
      <c r="Y15" s="25"/>
      <c r="Z15" s="41"/>
      <c r="AA15" s="41"/>
      <c r="AB15" s="41"/>
      <c r="AC15" s="41"/>
      <c r="AD15" s="42"/>
      <c r="AE15" s="41"/>
      <c r="AF15" s="41"/>
      <c r="AG15" s="41"/>
      <c r="AH15" s="42"/>
      <c r="AI15" s="41"/>
      <c r="AJ15" s="41"/>
      <c r="AK15" s="41"/>
      <c r="AL15" s="42"/>
      <c r="AM15" s="41"/>
      <c r="AN15" s="42"/>
      <c r="AO15" s="42"/>
      <c r="AP15" s="42"/>
      <c r="AQ15" s="41"/>
      <c r="AR15" s="41"/>
      <c r="AS15" s="41"/>
      <c r="AT15" s="41"/>
      <c r="AU15" s="39"/>
      <c r="AV15" s="39"/>
      <c r="AW15" s="39"/>
      <c r="AX15" s="39"/>
    </row>
    <row r="16" spans="1:50" ht="12.75">
      <c r="A16" s="1"/>
      <c r="B16" s="14" t="s">
        <v>28</v>
      </c>
      <c r="C16" s="18">
        <v>248.1</v>
      </c>
      <c r="D16" s="55">
        <v>434</v>
      </c>
      <c r="E16" s="18">
        <v>433.8</v>
      </c>
      <c r="F16" s="18">
        <f t="shared" si="0"/>
        <v>99.95391705069125</v>
      </c>
      <c r="G16" s="18">
        <v>272.8</v>
      </c>
      <c r="H16" s="55">
        <v>600</v>
      </c>
      <c r="I16" s="18">
        <v>513.1</v>
      </c>
      <c r="J16" s="18">
        <f>(I16*100/H16)</f>
        <v>85.51666666666667</v>
      </c>
      <c r="K16" s="18">
        <v>367.1</v>
      </c>
      <c r="L16" s="18">
        <v>800</v>
      </c>
      <c r="M16" s="18">
        <v>802</v>
      </c>
      <c r="N16" s="30">
        <f t="shared" si="2"/>
        <v>100.25</v>
      </c>
      <c r="O16" s="66">
        <f>D16+H16+L16</f>
        <v>1834</v>
      </c>
      <c r="P16" s="66">
        <f>E16+I16+M16</f>
        <v>1748.9</v>
      </c>
      <c r="Q16" s="62">
        <f t="shared" si="3"/>
        <v>95.3598691384951</v>
      </c>
      <c r="R16" s="28">
        <v>396.3</v>
      </c>
      <c r="S16" s="58">
        <v>700</v>
      </c>
      <c r="T16" s="57">
        <v>718</v>
      </c>
      <c r="U16" s="18">
        <f t="shared" si="4"/>
        <v>102.57142857142857</v>
      </c>
      <c r="V16" s="20"/>
      <c r="W16" s="20"/>
      <c r="X16" s="25"/>
      <c r="Y16" s="25"/>
      <c r="Z16" s="41"/>
      <c r="AA16" s="41"/>
      <c r="AB16" s="41"/>
      <c r="AC16" s="41"/>
      <c r="AD16" s="42"/>
      <c r="AE16" s="41"/>
      <c r="AF16" s="41"/>
      <c r="AG16" s="41"/>
      <c r="AH16" s="42"/>
      <c r="AI16" s="41"/>
      <c r="AJ16" s="41"/>
      <c r="AK16" s="41"/>
      <c r="AL16" s="42"/>
      <c r="AM16" s="41"/>
      <c r="AN16" s="42"/>
      <c r="AO16" s="42"/>
      <c r="AP16" s="42"/>
      <c r="AQ16" s="41"/>
      <c r="AR16" s="41"/>
      <c r="AS16" s="41"/>
      <c r="AT16" s="41"/>
      <c r="AU16" s="39"/>
      <c r="AV16" s="39"/>
      <c r="AW16" s="39"/>
      <c r="AX16" s="39"/>
    </row>
    <row r="17" spans="1:47" ht="12.75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9"/>
      <c r="V17" s="19"/>
      <c r="W17" s="41"/>
      <c r="X17" s="41"/>
      <c r="Y17" s="41"/>
      <c r="Z17" s="41"/>
      <c r="AA17" s="42"/>
      <c r="AB17" s="41"/>
      <c r="AC17" s="41"/>
      <c r="AD17" s="41"/>
      <c r="AE17" s="42"/>
      <c r="AF17" s="41"/>
      <c r="AG17" s="41"/>
      <c r="AH17" s="41"/>
      <c r="AI17" s="42"/>
      <c r="AJ17" s="41"/>
      <c r="AK17" s="42"/>
      <c r="AL17" s="42"/>
      <c r="AM17" s="42"/>
      <c r="AN17" s="41"/>
      <c r="AO17" s="41"/>
      <c r="AP17" s="41"/>
      <c r="AQ17" s="41"/>
      <c r="AR17" s="39"/>
      <c r="AS17" s="39"/>
      <c r="AT17" s="39"/>
      <c r="AU17" s="39"/>
    </row>
    <row r="18" spans="1:49" ht="12.75">
      <c r="A18" s="1"/>
      <c r="B18" s="33"/>
      <c r="C18" s="14" t="s">
        <v>19</v>
      </c>
      <c r="D18" s="14" t="s">
        <v>9</v>
      </c>
      <c r="E18" s="14" t="s">
        <v>10</v>
      </c>
      <c r="F18" s="54"/>
      <c r="G18" s="23" t="s">
        <v>19</v>
      </c>
      <c r="H18" s="23" t="s">
        <v>9</v>
      </c>
      <c r="I18" s="23" t="s">
        <v>10</v>
      </c>
      <c r="J18" s="54"/>
      <c r="K18" s="23" t="s">
        <v>19</v>
      </c>
      <c r="L18" s="60" t="s">
        <v>9</v>
      </c>
      <c r="M18" s="60" t="s">
        <v>10</v>
      </c>
      <c r="N18" s="67" t="s">
        <v>8</v>
      </c>
      <c r="O18" s="23" t="s">
        <v>9</v>
      </c>
      <c r="P18" s="23" t="s">
        <v>10</v>
      </c>
      <c r="Q18" s="53"/>
      <c r="R18" s="23" t="s">
        <v>19</v>
      </c>
      <c r="S18" s="23" t="s">
        <v>9</v>
      </c>
      <c r="T18" s="23" t="s">
        <v>10</v>
      </c>
      <c r="U18" s="53"/>
      <c r="V18" s="26"/>
      <c r="W18" s="26"/>
      <c r="X18" s="26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ht="12.75">
      <c r="A19" s="1"/>
      <c r="B19" s="38" t="s">
        <v>5</v>
      </c>
      <c r="C19" s="16" t="s">
        <v>34</v>
      </c>
      <c r="D19" s="15" t="s">
        <v>20</v>
      </c>
      <c r="E19" s="15" t="s">
        <v>21</v>
      </c>
      <c r="F19" s="54" t="s">
        <v>8</v>
      </c>
      <c r="G19" s="15" t="s">
        <v>35</v>
      </c>
      <c r="H19" s="23" t="s">
        <v>21</v>
      </c>
      <c r="I19" s="23" t="s">
        <v>22</v>
      </c>
      <c r="J19" s="54" t="s">
        <v>8</v>
      </c>
      <c r="K19" s="15" t="s">
        <v>36</v>
      </c>
      <c r="L19" s="60" t="s">
        <v>38</v>
      </c>
      <c r="M19" s="60" t="s">
        <v>38</v>
      </c>
      <c r="N19" s="67"/>
      <c r="O19" s="23" t="s">
        <v>22</v>
      </c>
      <c r="P19" s="23" t="s">
        <v>11</v>
      </c>
      <c r="Q19" s="53" t="s">
        <v>8</v>
      </c>
      <c r="R19" s="15" t="s">
        <v>39</v>
      </c>
      <c r="S19" s="23" t="s">
        <v>11</v>
      </c>
      <c r="T19" s="23" t="s">
        <v>12</v>
      </c>
      <c r="U19" s="53" t="s">
        <v>8</v>
      </c>
      <c r="V19" s="27"/>
      <c r="W19" s="27"/>
      <c r="X19" s="1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</row>
    <row r="20" spans="1:49" ht="12.75">
      <c r="A20" s="1"/>
      <c r="B20" s="34"/>
      <c r="C20" s="16"/>
      <c r="D20" s="16"/>
      <c r="E20" s="16"/>
      <c r="F20" s="16"/>
      <c r="G20" s="16"/>
      <c r="H20" s="17"/>
      <c r="I20" s="17"/>
      <c r="J20" s="16"/>
      <c r="K20" s="16"/>
      <c r="L20" s="65"/>
      <c r="M20" s="65"/>
      <c r="N20" s="65"/>
      <c r="O20" s="17"/>
      <c r="P20" s="17"/>
      <c r="Q20" s="17"/>
      <c r="R20" s="16"/>
      <c r="S20" s="17"/>
      <c r="T20" s="17"/>
      <c r="U20" s="17"/>
      <c r="V20" s="19"/>
      <c r="W20" s="19"/>
      <c r="X20" s="1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</row>
    <row r="21" spans="1:49" ht="12.75">
      <c r="A21" s="1"/>
      <c r="B21" s="14" t="s">
        <v>0</v>
      </c>
      <c r="C21" s="18">
        <v>10058.2</v>
      </c>
      <c r="D21" s="28">
        <v>12213</v>
      </c>
      <c r="E21" s="16">
        <v>12280.3</v>
      </c>
      <c r="F21" s="18">
        <f>(E21*100/D21)</f>
        <v>100.55105215753706</v>
      </c>
      <c r="G21" s="17">
        <v>10188.3</v>
      </c>
      <c r="H21" s="17">
        <v>12290</v>
      </c>
      <c r="I21" s="17">
        <v>12198</v>
      </c>
      <c r="J21" s="18">
        <f>(I21*100/H21)</f>
        <v>99.2514239218877</v>
      </c>
      <c r="K21" s="17">
        <v>10363.9</v>
      </c>
      <c r="L21" s="65">
        <f aca="true" t="shared" si="5" ref="L21:M24">S8+D21+H21</f>
        <v>36890</v>
      </c>
      <c r="M21" s="65">
        <f t="shared" si="5"/>
        <v>36265.1</v>
      </c>
      <c r="N21" s="66">
        <f>(M21*100/L21)</f>
        <v>98.30604499864462</v>
      </c>
      <c r="O21" s="17">
        <v>11451</v>
      </c>
      <c r="P21" s="17">
        <v>11734.8</v>
      </c>
      <c r="Q21" s="31">
        <f>(P21*100/O21)</f>
        <v>102.47838616714698</v>
      </c>
      <c r="R21" s="17">
        <v>10344.1</v>
      </c>
      <c r="S21" s="68">
        <v>12035</v>
      </c>
      <c r="T21" s="31">
        <v>12154.4</v>
      </c>
      <c r="U21" s="31">
        <f>(T21*100/S21)</f>
        <v>100.99210635646033</v>
      </c>
      <c r="V21" s="20"/>
      <c r="W21" s="20"/>
      <c r="X21" s="20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</row>
    <row r="22" spans="1:49" ht="12.75">
      <c r="A22" s="1"/>
      <c r="B22" s="14" t="s">
        <v>1</v>
      </c>
      <c r="C22" s="18">
        <v>5338.4</v>
      </c>
      <c r="D22" s="28">
        <v>12709</v>
      </c>
      <c r="E22" s="16">
        <v>12793.7</v>
      </c>
      <c r="F22" s="18">
        <f>(E22*100/D22)</f>
        <v>100.66645684160831</v>
      </c>
      <c r="G22" s="16">
        <v>5248.3</v>
      </c>
      <c r="H22" s="17">
        <v>12525</v>
      </c>
      <c r="I22" s="17">
        <v>12569.7</v>
      </c>
      <c r="J22" s="18">
        <f>(I22*100/H22)</f>
        <v>100.3568862275449</v>
      </c>
      <c r="K22" s="16">
        <v>5207.1</v>
      </c>
      <c r="L22" s="65">
        <f t="shared" si="5"/>
        <v>38251</v>
      </c>
      <c r="M22" s="65">
        <f t="shared" si="5"/>
        <v>38378.600000000006</v>
      </c>
      <c r="N22" s="66">
        <f>(M22*100/L22)</f>
        <v>100.33358605003792</v>
      </c>
      <c r="O22" s="17">
        <v>11614</v>
      </c>
      <c r="P22" s="17">
        <v>11828</v>
      </c>
      <c r="Q22" s="31">
        <f>(P22*100/O22)</f>
        <v>101.8426037540899</v>
      </c>
      <c r="R22" s="16">
        <v>5191.9</v>
      </c>
      <c r="S22" s="68">
        <v>12105</v>
      </c>
      <c r="T22" s="17">
        <v>12385.6</v>
      </c>
      <c r="U22" s="31">
        <f>(T22*100/S22)</f>
        <v>102.31805039239984</v>
      </c>
      <c r="V22" s="20"/>
      <c r="W22" s="20"/>
      <c r="X22" s="20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</row>
    <row r="23" spans="1:24" ht="12.75">
      <c r="A23" s="1"/>
      <c r="B23" s="14" t="s">
        <v>2</v>
      </c>
      <c r="C23" s="18">
        <v>8159.6</v>
      </c>
      <c r="D23" s="28">
        <v>18313</v>
      </c>
      <c r="E23" s="16">
        <v>18790.9</v>
      </c>
      <c r="F23" s="18">
        <f>(E23*100/D23)</f>
        <v>102.60962158029817</v>
      </c>
      <c r="G23" s="18">
        <v>7847.7</v>
      </c>
      <c r="H23" s="17">
        <v>18596</v>
      </c>
      <c r="I23" s="17">
        <v>18632</v>
      </c>
      <c r="J23" s="18">
        <f>(I23*100/H23)</f>
        <v>100.19359001935901</v>
      </c>
      <c r="K23" s="18">
        <v>7844.2</v>
      </c>
      <c r="L23" s="65">
        <f t="shared" si="5"/>
        <v>55403</v>
      </c>
      <c r="M23" s="65">
        <f t="shared" si="5"/>
        <v>56130.600000000006</v>
      </c>
      <c r="N23" s="66">
        <f>(M23*100/L23)</f>
        <v>101.31328628413625</v>
      </c>
      <c r="O23" s="17">
        <v>17305</v>
      </c>
      <c r="P23" s="24">
        <v>17557.8</v>
      </c>
      <c r="Q23" s="31">
        <f>(P23*100/O23)</f>
        <v>101.4608494654724</v>
      </c>
      <c r="R23" s="18">
        <v>7816.9</v>
      </c>
      <c r="S23" s="68">
        <v>18115</v>
      </c>
      <c r="T23" s="17">
        <v>18791</v>
      </c>
      <c r="U23" s="31">
        <f>(T23*100/S23)</f>
        <v>103.73171404913056</v>
      </c>
      <c r="V23" s="20"/>
      <c r="W23" s="20"/>
      <c r="X23" s="20"/>
    </row>
    <row r="24" spans="1:24" ht="12.75">
      <c r="A24" s="1"/>
      <c r="B24" s="14" t="s">
        <v>3</v>
      </c>
      <c r="C24" s="18">
        <v>2646.5</v>
      </c>
      <c r="D24" s="28">
        <v>3760</v>
      </c>
      <c r="E24" s="16">
        <v>3871.2</v>
      </c>
      <c r="F24" s="18">
        <f>(E24*100/D24)</f>
        <v>102.95744680851064</v>
      </c>
      <c r="G24" s="18">
        <v>2587.7</v>
      </c>
      <c r="H24" s="17">
        <v>3849</v>
      </c>
      <c r="I24" s="17">
        <v>3860.8</v>
      </c>
      <c r="J24" s="18">
        <f>(I24*100/H24)</f>
        <v>100.30657313587945</v>
      </c>
      <c r="K24" s="18">
        <v>2501.3</v>
      </c>
      <c r="L24" s="65">
        <f t="shared" si="5"/>
        <v>11524</v>
      </c>
      <c r="M24" s="65">
        <f t="shared" si="5"/>
        <v>11652.599999999999</v>
      </c>
      <c r="N24" s="66">
        <f>(M24*100/L24)</f>
        <v>101.11593196806662</v>
      </c>
      <c r="O24" s="17">
        <v>3535</v>
      </c>
      <c r="P24" s="17">
        <v>3582.6</v>
      </c>
      <c r="Q24" s="31">
        <f>(P24*100/O24)</f>
        <v>101.34653465346534</v>
      </c>
      <c r="R24" s="18">
        <v>2497.1</v>
      </c>
      <c r="S24" s="68">
        <v>3707</v>
      </c>
      <c r="T24" s="17">
        <v>3734.3</v>
      </c>
      <c r="U24" s="31">
        <f>(T24*100/S24)</f>
        <v>100.73644456433775</v>
      </c>
      <c r="V24" s="20"/>
      <c r="W24" s="20"/>
      <c r="X24" s="20"/>
    </row>
    <row r="25" spans="1:24" ht="12.75">
      <c r="A25" s="1"/>
      <c r="B25" s="16"/>
      <c r="C25" s="14"/>
      <c r="D25" s="28"/>
      <c r="E25" s="16"/>
      <c r="F25" s="14"/>
      <c r="G25" s="18"/>
      <c r="H25" s="15"/>
      <c r="I25" s="15"/>
      <c r="J25" s="14"/>
      <c r="K25" s="18"/>
      <c r="L25" s="66"/>
      <c r="M25" s="65"/>
      <c r="N25" s="60"/>
      <c r="O25" s="17"/>
      <c r="P25" s="17"/>
      <c r="Q25" s="15"/>
      <c r="R25" s="18"/>
      <c r="S25" s="68"/>
      <c r="T25" s="31"/>
      <c r="U25" s="15"/>
      <c r="V25" s="21"/>
      <c r="W25" s="21"/>
      <c r="X25" s="19"/>
    </row>
    <row r="26" spans="1:24" ht="12.75">
      <c r="A26" s="1"/>
      <c r="B26" s="14" t="s">
        <v>4</v>
      </c>
      <c r="C26" s="28">
        <f>SUM(C21:C25)</f>
        <v>26202.7</v>
      </c>
      <c r="D26" s="28">
        <f>SUM(D21:D25)</f>
        <v>46995</v>
      </c>
      <c r="E26" s="28">
        <f>SUM(E21:E25)</f>
        <v>47736.1</v>
      </c>
      <c r="F26" s="59">
        <f>(E26*100/D26)</f>
        <v>101.57697627407171</v>
      </c>
      <c r="G26" s="18">
        <f>SUM(G21:G25)</f>
        <v>25872</v>
      </c>
      <c r="H26" s="17">
        <f>SUM(H21:H25)</f>
        <v>47260</v>
      </c>
      <c r="I26" s="17">
        <f>SUM(I21:I25)</f>
        <v>47260.5</v>
      </c>
      <c r="J26" s="59">
        <f>(I26*100/H26)</f>
        <v>100.0010579771477</v>
      </c>
      <c r="K26" s="18">
        <f>SUM(K21:K25)</f>
        <v>25916.5</v>
      </c>
      <c r="L26" s="66">
        <f>SUM(L21:L25)</f>
        <v>142068</v>
      </c>
      <c r="M26" s="66">
        <f>SUM(M21:M25)</f>
        <v>142426.90000000002</v>
      </c>
      <c r="N26" s="66">
        <f>(M26*100/L26)</f>
        <v>100.25262550328013</v>
      </c>
      <c r="O26" s="31">
        <f>SUM(O21:O25)</f>
        <v>43905</v>
      </c>
      <c r="P26" s="31">
        <f>SUM(P21:P25)</f>
        <v>44703.2</v>
      </c>
      <c r="Q26" s="59">
        <f>(P26*100/O26)</f>
        <v>101.8180161712789</v>
      </c>
      <c r="R26" s="18">
        <f>SUM(R21:R25)</f>
        <v>25850</v>
      </c>
      <c r="S26" s="73">
        <f>SUM(S21:S25)</f>
        <v>45962</v>
      </c>
      <c r="T26" s="73">
        <f>SUM(T21:T25)</f>
        <v>47065.3</v>
      </c>
      <c r="U26" s="59">
        <f>(T26*100/S26)</f>
        <v>102.40046125059833</v>
      </c>
      <c r="V26" s="20"/>
      <c r="W26" s="20"/>
      <c r="X26" s="20"/>
    </row>
    <row r="27" spans="1:24" ht="12.75">
      <c r="A27" s="1"/>
      <c r="B27" s="14" t="s">
        <v>24</v>
      </c>
      <c r="C27" s="18"/>
      <c r="D27" s="28"/>
      <c r="E27" s="16"/>
      <c r="F27" s="18"/>
      <c r="G27" s="18"/>
      <c r="H27" s="31"/>
      <c r="I27" s="31"/>
      <c r="J27" s="18"/>
      <c r="K27" s="18"/>
      <c r="L27" s="66"/>
      <c r="M27" s="65"/>
      <c r="N27" s="66"/>
      <c r="O27" s="17"/>
      <c r="P27" s="17"/>
      <c r="Q27" s="31"/>
      <c r="R27" s="18"/>
      <c r="S27" s="68"/>
      <c r="T27" s="31"/>
      <c r="U27" s="31"/>
      <c r="V27" s="20"/>
      <c r="W27" s="20"/>
      <c r="X27" s="19"/>
    </row>
    <row r="28" spans="1:24" ht="12.75">
      <c r="A28" s="1"/>
      <c r="B28" s="14" t="s">
        <v>25</v>
      </c>
      <c r="C28" s="18">
        <v>2796</v>
      </c>
      <c r="D28" s="28">
        <v>3083</v>
      </c>
      <c r="E28" s="16">
        <v>2900</v>
      </c>
      <c r="F28" s="18">
        <f>(E28*100/D28)</f>
        <v>94.06422315926046</v>
      </c>
      <c r="G28" s="31">
        <v>2680</v>
      </c>
      <c r="H28" s="17">
        <v>3084</v>
      </c>
      <c r="I28" s="17">
        <v>3100</v>
      </c>
      <c r="J28" s="18">
        <f>(I28*100/H28)</f>
        <v>100.51880674448768</v>
      </c>
      <c r="K28" s="31">
        <v>2700</v>
      </c>
      <c r="L28" s="65">
        <f>S15+D28+H28</f>
        <v>9351</v>
      </c>
      <c r="M28" s="65">
        <f>T15+E28+I28</f>
        <v>9145.8</v>
      </c>
      <c r="N28" s="66">
        <f>(M28*100/L28)</f>
        <v>97.80558229066409</v>
      </c>
      <c r="O28" s="17">
        <v>3045</v>
      </c>
      <c r="P28" s="17">
        <v>3100</v>
      </c>
      <c r="Q28" s="31">
        <f>(P28*100/O28)</f>
        <v>101.80623973727423</v>
      </c>
      <c r="R28" s="31">
        <v>2632</v>
      </c>
      <c r="S28" s="68">
        <v>3110</v>
      </c>
      <c r="T28" s="31">
        <v>3203</v>
      </c>
      <c r="U28" s="31">
        <f>(T28*100/S28)</f>
        <v>102.9903536977492</v>
      </c>
      <c r="V28" s="20"/>
      <c r="W28" s="20"/>
      <c r="X28" s="20"/>
    </row>
    <row r="29" spans="1:24" ht="12.75">
      <c r="A29" s="1"/>
      <c r="B29" s="14" t="s">
        <v>28</v>
      </c>
      <c r="C29" s="18">
        <v>500</v>
      </c>
      <c r="D29" s="28">
        <v>690</v>
      </c>
      <c r="E29" s="16">
        <v>695</v>
      </c>
      <c r="F29" s="18">
        <f>(E29*100/D29)</f>
        <v>100.72463768115942</v>
      </c>
      <c r="G29" s="18">
        <v>520</v>
      </c>
      <c r="H29" s="17">
        <v>570</v>
      </c>
      <c r="I29" s="17">
        <v>600</v>
      </c>
      <c r="J29" s="18">
        <f>(I29*100/H29)</f>
        <v>105.26315789473684</v>
      </c>
      <c r="K29" s="18">
        <v>520</v>
      </c>
      <c r="L29" s="65">
        <f>S16+D29+H29</f>
        <v>1960</v>
      </c>
      <c r="M29" s="65">
        <f>T16+E29+I29</f>
        <v>2013</v>
      </c>
      <c r="N29" s="66">
        <f>(M29*100/L29)</f>
        <v>102.70408163265306</v>
      </c>
      <c r="O29" s="17">
        <v>272</v>
      </c>
      <c r="P29" s="17">
        <v>322</v>
      </c>
      <c r="Q29" s="31">
        <f>(P29*100/O29)</f>
        <v>118.38235294117646</v>
      </c>
      <c r="R29" s="18">
        <v>481</v>
      </c>
      <c r="S29" s="68">
        <v>225</v>
      </c>
      <c r="T29" s="31">
        <v>274.7</v>
      </c>
      <c r="U29" s="31">
        <f>(T29*100/S29)</f>
        <v>122.08888888888889</v>
      </c>
      <c r="V29" s="20"/>
      <c r="W29" s="20"/>
      <c r="X29" s="20"/>
    </row>
    <row r="30" spans="1:22" ht="12.75">
      <c r="A30" s="5"/>
      <c r="B30" s="5"/>
      <c r="C30" s="20"/>
      <c r="D30" s="41"/>
      <c r="E30" s="41"/>
      <c r="F30" s="19"/>
      <c r="G30" s="19"/>
      <c r="H30" s="20"/>
      <c r="I30" s="19"/>
      <c r="J30" s="19"/>
      <c r="K30" s="5"/>
      <c r="L30" s="5"/>
      <c r="M30" s="5"/>
      <c r="N30" s="5"/>
      <c r="O30" s="39"/>
      <c r="P30" s="39"/>
      <c r="Q30" s="41"/>
      <c r="R30" s="39"/>
      <c r="S30" s="5"/>
      <c r="T30" s="5"/>
      <c r="U30" s="5"/>
      <c r="V30" s="5"/>
    </row>
    <row r="31" spans="2:28" ht="12.75">
      <c r="B31" s="33"/>
      <c r="C31" s="14" t="s">
        <v>19</v>
      </c>
      <c r="D31" s="14" t="s">
        <v>9</v>
      </c>
      <c r="E31" s="14" t="s">
        <v>10</v>
      </c>
      <c r="F31" s="53"/>
      <c r="G31" s="14" t="s">
        <v>19</v>
      </c>
      <c r="H31" s="60" t="s">
        <v>9</v>
      </c>
      <c r="I31" s="60" t="s">
        <v>10</v>
      </c>
      <c r="J31" s="67" t="s">
        <v>8</v>
      </c>
      <c r="K31" s="14" t="s">
        <v>9</v>
      </c>
      <c r="L31" s="14" t="s">
        <v>10</v>
      </c>
      <c r="M31" s="14" t="s">
        <v>19</v>
      </c>
      <c r="N31" s="53"/>
      <c r="O31" s="53" t="s">
        <v>27</v>
      </c>
      <c r="P31" s="53" t="s">
        <v>27</v>
      </c>
      <c r="Q31" s="74"/>
      <c r="R31" s="20"/>
      <c r="S31" s="26"/>
      <c r="T31" s="26"/>
      <c r="U31" s="21"/>
      <c r="V31" s="21"/>
      <c r="W31" s="21"/>
      <c r="X31" s="26"/>
      <c r="Y31" s="21"/>
      <c r="Z31" s="26"/>
      <c r="AA31" s="26"/>
      <c r="AB31" s="26"/>
    </row>
    <row r="32" spans="2:33" ht="12.75">
      <c r="B32" s="38" t="s">
        <v>5</v>
      </c>
      <c r="C32" s="16" t="s">
        <v>42</v>
      </c>
      <c r="D32" s="15" t="s">
        <v>12</v>
      </c>
      <c r="E32" s="15" t="s">
        <v>13</v>
      </c>
      <c r="F32" s="53" t="s">
        <v>8</v>
      </c>
      <c r="G32" s="16" t="s">
        <v>43</v>
      </c>
      <c r="H32" s="60" t="s">
        <v>44</v>
      </c>
      <c r="I32" s="60" t="s">
        <v>44</v>
      </c>
      <c r="J32" s="67"/>
      <c r="K32" s="15" t="s">
        <v>13</v>
      </c>
      <c r="L32" s="15" t="s">
        <v>14</v>
      </c>
      <c r="M32" s="16" t="s">
        <v>41</v>
      </c>
      <c r="N32" s="53" t="s">
        <v>8</v>
      </c>
      <c r="O32" s="24" t="s">
        <v>9</v>
      </c>
      <c r="P32" s="24" t="s">
        <v>10</v>
      </c>
      <c r="Q32" s="74" t="s">
        <v>8</v>
      </c>
      <c r="R32" s="20"/>
      <c r="S32" s="19"/>
      <c r="T32" s="19"/>
      <c r="U32" s="22"/>
      <c r="V32" s="22"/>
      <c r="W32" s="22"/>
      <c r="X32" s="19"/>
      <c r="Y32" s="22"/>
      <c r="Z32" s="27"/>
      <c r="AA32" s="27"/>
      <c r="AB32" s="19"/>
      <c r="AC32" s="5"/>
      <c r="AD32" s="5"/>
      <c r="AE32" s="5"/>
      <c r="AF32" s="5"/>
      <c r="AG32" s="5"/>
    </row>
    <row r="33" spans="2:33" ht="12.75">
      <c r="B33" s="34"/>
      <c r="C33" s="16"/>
      <c r="D33" s="16"/>
      <c r="E33" s="16"/>
      <c r="F33" s="16"/>
      <c r="G33" s="16"/>
      <c r="H33" s="65"/>
      <c r="I33" s="65"/>
      <c r="J33" s="65"/>
      <c r="K33" s="16"/>
      <c r="L33" s="16"/>
      <c r="M33" s="14"/>
      <c r="N33" s="16"/>
      <c r="O33" s="16"/>
      <c r="P33" s="16"/>
      <c r="Q33" s="14"/>
      <c r="R33" s="19"/>
      <c r="S33" s="19"/>
      <c r="T33" s="19"/>
      <c r="U33" s="5"/>
      <c r="V33" s="5"/>
      <c r="W33" s="5"/>
      <c r="X33" s="19"/>
      <c r="Y33" s="19"/>
      <c r="Z33" s="19"/>
      <c r="AA33" s="19"/>
      <c r="AB33" s="19"/>
      <c r="AC33" s="5"/>
      <c r="AD33" s="5"/>
      <c r="AE33" s="5"/>
      <c r="AF33" s="5"/>
      <c r="AG33" s="5"/>
    </row>
    <row r="34" spans="2:33" ht="12.75">
      <c r="B34" s="14" t="s">
        <v>0</v>
      </c>
      <c r="C34" s="18">
        <v>10325.6</v>
      </c>
      <c r="D34" s="30">
        <v>11747</v>
      </c>
      <c r="E34" s="18">
        <v>11899.3</v>
      </c>
      <c r="F34" s="18">
        <f>(E34*100/D34)</f>
        <v>101.2965012343577</v>
      </c>
      <c r="G34" s="30">
        <v>10448.6</v>
      </c>
      <c r="H34" s="66">
        <f aca="true" t="shared" si="6" ref="H34:I37">O21+S21+D34</f>
        <v>35233</v>
      </c>
      <c r="I34" s="66">
        <f t="shared" si="6"/>
        <v>35788.5</v>
      </c>
      <c r="J34" s="62">
        <f>(I34*100/H34)</f>
        <v>101.57664689353732</v>
      </c>
      <c r="K34" s="30">
        <v>11624</v>
      </c>
      <c r="L34" s="18">
        <v>11566.5</v>
      </c>
      <c r="M34" s="45">
        <v>10590</v>
      </c>
      <c r="N34" s="18">
        <f>L34*100/K34</f>
        <v>99.50533379215416</v>
      </c>
      <c r="O34" s="30">
        <f aca="true" t="shared" si="7" ref="O34:P37">O8+L21+H34+K34</f>
        <v>117718</v>
      </c>
      <c r="P34" s="18">
        <f t="shared" si="7"/>
        <v>115716.8</v>
      </c>
      <c r="Q34" s="45">
        <f>(P34*100/O34)</f>
        <v>98.30000509692655</v>
      </c>
      <c r="R34" s="20"/>
      <c r="S34" s="20"/>
      <c r="T34" s="20"/>
      <c r="U34" s="19"/>
      <c r="V34" s="19"/>
      <c r="W34" s="19"/>
      <c r="X34" s="20"/>
      <c r="Y34" s="20"/>
      <c r="Z34" s="20"/>
      <c r="AA34" s="20"/>
      <c r="AB34" s="20"/>
      <c r="AC34" s="5"/>
      <c r="AD34" s="5"/>
      <c r="AE34" s="5"/>
      <c r="AF34" s="5"/>
      <c r="AG34" s="5"/>
    </row>
    <row r="35" spans="2:33" ht="12.75">
      <c r="B35" s="14" t="s">
        <v>1</v>
      </c>
      <c r="C35" s="18">
        <v>5179.8</v>
      </c>
      <c r="D35" s="30">
        <v>12011</v>
      </c>
      <c r="E35" s="18">
        <v>12057.9</v>
      </c>
      <c r="F35" s="18">
        <f>(E35*100/D35)</f>
        <v>100.39047539755224</v>
      </c>
      <c r="G35" s="30">
        <v>5338.2</v>
      </c>
      <c r="H35" s="66">
        <f t="shared" si="6"/>
        <v>35730</v>
      </c>
      <c r="I35" s="66">
        <f t="shared" si="6"/>
        <v>36271.5</v>
      </c>
      <c r="J35" s="62">
        <f aca="true" t="shared" si="8" ref="J35:J42">(I35*100/H35)</f>
        <v>101.51553316540722</v>
      </c>
      <c r="K35" s="30">
        <v>11799</v>
      </c>
      <c r="L35" s="18">
        <v>11849.8</v>
      </c>
      <c r="M35" s="45">
        <v>5365.3</v>
      </c>
      <c r="N35" s="18">
        <f>L35*100/K35</f>
        <v>100.4305449614374</v>
      </c>
      <c r="O35" s="30">
        <f t="shared" si="7"/>
        <v>121868</v>
      </c>
      <c r="P35" s="18">
        <f t="shared" si="7"/>
        <v>121356.3</v>
      </c>
      <c r="Q35" s="45">
        <f>(P35*100/O35)</f>
        <v>99.58011947352874</v>
      </c>
      <c r="R35" s="20"/>
      <c r="S35" s="20"/>
      <c r="T35" s="20"/>
      <c r="U35" s="19"/>
      <c r="V35" s="19"/>
      <c r="W35" s="19"/>
      <c r="X35" s="20"/>
      <c r="Y35" s="20"/>
      <c r="Z35" s="20"/>
      <c r="AA35" s="20"/>
      <c r="AB35" s="20"/>
      <c r="AC35" s="5"/>
      <c r="AD35" s="5"/>
      <c r="AE35" s="5"/>
      <c r="AF35" s="5"/>
      <c r="AG35" s="5"/>
    </row>
    <row r="36" spans="2:33" ht="12.75">
      <c r="B36" s="14" t="s">
        <v>2</v>
      </c>
      <c r="C36" s="18">
        <v>7759</v>
      </c>
      <c r="D36" s="30">
        <v>17665</v>
      </c>
      <c r="E36" s="18">
        <v>17574.9</v>
      </c>
      <c r="F36" s="18">
        <f>(E36*100/D36)</f>
        <v>99.48995188225305</v>
      </c>
      <c r="G36" s="30">
        <v>7753.7</v>
      </c>
      <c r="H36" s="66">
        <f t="shared" si="6"/>
        <v>53085</v>
      </c>
      <c r="I36" s="66">
        <f t="shared" si="6"/>
        <v>53923.700000000004</v>
      </c>
      <c r="J36" s="62">
        <f t="shared" si="8"/>
        <v>101.57991899783366</v>
      </c>
      <c r="K36" s="30">
        <v>17643</v>
      </c>
      <c r="L36" s="18">
        <v>18032.6</v>
      </c>
      <c r="M36" s="45">
        <v>7460</v>
      </c>
      <c r="N36" s="18">
        <f>L36*100/K36</f>
        <v>102.20824122881595</v>
      </c>
      <c r="O36" s="30">
        <f t="shared" si="7"/>
        <v>178191</v>
      </c>
      <c r="P36" s="18">
        <f t="shared" si="7"/>
        <v>178279.60000000003</v>
      </c>
      <c r="Q36" s="45">
        <f>(P36*100/O36)</f>
        <v>100.04972192759458</v>
      </c>
      <c r="R36" s="19"/>
      <c r="S36" s="19"/>
      <c r="T36" s="19"/>
      <c r="W36" s="20"/>
      <c r="X36" s="20"/>
      <c r="Y36" s="20"/>
      <c r="Z36" s="20"/>
      <c r="AA36" s="20"/>
      <c r="AB36" s="20"/>
      <c r="AC36" s="5"/>
      <c r="AD36" s="5"/>
      <c r="AE36" s="5"/>
      <c r="AF36" s="5"/>
      <c r="AG36" s="5"/>
    </row>
    <row r="37" spans="2:33" ht="12.75">
      <c r="B37" s="14" t="s">
        <v>3</v>
      </c>
      <c r="C37" s="18">
        <v>2479.6</v>
      </c>
      <c r="D37" s="30">
        <v>3573</v>
      </c>
      <c r="E37" s="18">
        <v>3623.4</v>
      </c>
      <c r="F37" s="18">
        <f>(E37*100/D37)</f>
        <v>101.41057934508817</v>
      </c>
      <c r="G37" s="30">
        <v>2564.6</v>
      </c>
      <c r="H37" s="66">
        <f t="shared" si="6"/>
        <v>10815</v>
      </c>
      <c r="I37" s="66">
        <f t="shared" si="6"/>
        <v>10940.3</v>
      </c>
      <c r="J37" s="62">
        <f t="shared" si="8"/>
        <v>101.15857605177993</v>
      </c>
      <c r="K37" s="30">
        <v>3654</v>
      </c>
      <c r="L37" s="18">
        <v>3775.9</v>
      </c>
      <c r="M37" s="45">
        <v>2461.3</v>
      </c>
      <c r="N37" s="18">
        <f>L37*100/K37</f>
        <v>103.33607006020799</v>
      </c>
      <c r="O37" s="30">
        <f t="shared" si="7"/>
        <v>37048</v>
      </c>
      <c r="P37" s="18">
        <f t="shared" si="7"/>
        <v>36689.9</v>
      </c>
      <c r="Q37" s="45">
        <f>(P37*100/O37)</f>
        <v>99.03341610883179</v>
      </c>
      <c r="R37" s="19"/>
      <c r="S37" s="19"/>
      <c r="T37" s="19"/>
      <c r="W37" s="20"/>
      <c r="X37" s="20"/>
      <c r="Y37" s="20"/>
      <c r="Z37" s="20"/>
      <c r="AA37" s="20"/>
      <c r="AB37" s="20"/>
      <c r="AC37" s="5"/>
      <c r="AD37" s="5"/>
      <c r="AE37" s="5"/>
      <c r="AF37" s="5"/>
      <c r="AG37" s="5"/>
    </row>
    <row r="38" spans="2:33" ht="12.75">
      <c r="B38" s="16"/>
      <c r="C38" s="14"/>
      <c r="D38" s="28"/>
      <c r="E38" s="16"/>
      <c r="F38" s="14"/>
      <c r="G38" s="28"/>
      <c r="H38" s="66"/>
      <c r="I38" s="65"/>
      <c r="J38" s="62"/>
      <c r="K38" s="28"/>
      <c r="L38" s="16"/>
      <c r="M38" s="14"/>
      <c r="N38" s="18"/>
      <c r="O38" s="28"/>
      <c r="P38" s="16"/>
      <c r="Q38" s="14"/>
      <c r="R38" s="21"/>
      <c r="S38" s="21"/>
      <c r="T38" s="21"/>
      <c r="W38" s="21"/>
      <c r="X38" s="19"/>
      <c r="Y38" s="19"/>
      <c r="Z38" s="21"/>
      <c r="AA38" s="21"/>
      <c r="AB38" s="19"/>
      <c r="AC38" s="5"/>
      <c r="AD38" s="5"/>
      <c r="AE38" s="5"/>
      <c r="AF38" s="5"/>
      <c r="AG38" s="5"/>
    </row>
    <row r="39" spans="2:28" ht="12.75">
      <c r="B39" s="14" t="s">
        <v>4</v>
      </c>
      <c r="C39" s="28">
        <f>SUM(C34:C38)</f>
        <v>25744</v>
      </c>
      <c r="D39" s="28">
        <f>SUM(D34:D38)</f>
        <v>44996</v>
      </c>
      <c r="E39" s="28">
        <f>SUM(E34:E38)</f>
        <v>45155.5</v>
      </c>
      <c r="F39" s="59">
        <f>(E39*100/D39)</f>
        <v>100.35447595341809</v>
      </c>
      <c r="G39" s="28">
        <f>SUM(G34:G38)</f>
        <v>26105.1</v>
      </c>
      <c r="H39" s="66">
        <f>SUM(H34:H38)</f>
        <v>134863</v>
      </c>
      <c r="I39" s="66">
        <f>SUM(I34:I38)</f>
        <v>136924</v>
      </c>
      <c r="J39" s="62">
        <f t="shared" si="8"/>
        <v>101.52821752445074</v>
      </c>
      <c r="K39" s="28">
        <f>SUM(K34:K38)</f>
        <v>44720</v>
      </c>
      <c r="L39" s="28">
        <f>SUM(L34:L38)</f>
        <v>45224.799999999996</v>
      </c>
      <c r="M39" s="28">
        <f>SUM(M34:M38)</f>
        <v>25876.6</v>
      </c>
      <c r="N39" s="59">
        <f>L39*100/K39</f>
        <v>101.12880143112702</v>
      </c>
      <c r="O39" s="28">
        <f>SUM(O34:O38)</f>
        <v>454825</v>
      </c>
      <c r="P39" s="28">
        <f>SUM(P34:P38)</f>
        <v>452042.6000000001</v>
      </c>
      <c r="Q39" s="75">
        <f>(P39*100/O39)</f>
        <v>99.3882482273402</v>
      </c>
      <c r="R39" s="19"/>
      <c r="S39" s="19"/>
      <c r="T39" s="19"/>
      <c r="W39" s="20"/>
      <c r="X39" s="20"/>
      <c r="Y39" s="20"/>
      <c r="Z39" s="20"/>
      <c r="AA39" s="20"/>
      <c r="AB39" s="20"/>
    </row>
    <row r="40" spans="2:28" ht="12.75">
      <c r="B40" s="14" t="s">
        <v>24</v>
      </c>
      <c r="C40" s="18"/>
      <c r="D40" s="28"/>
      <c r="E40" s="16"/>
      <c r="F40" s="18"/>
      <c r="G40" s="28"/>
      <c r="H40" s="66"/>
      <c r="I40" s="65"/>
      <c r="J40" s="62"/>
      <c r="K40" s="28"/>
      <c r="L40" s="16"/>
      <c r="M40" s="45"/>
      <c r="N40" s="18"/>
      <c r="O40" s="28"/>
      <c r="P40" s="16"/>
      <c r="Q40" s="45"/>
      <c r="R40" s="5"/>
      <c r="S40" s="5"/>
      <c r="T40" s="5"/>
      <c r="W40" s="5"/>
      <c r="X40" s="5"/>
      <c r="Y40" s="5"/>
      <c r="Z40" s="20"/>
      <c r="AA40" s="20"/>
      <c r="AB40" s="19"/>
    </row>
    <row r="41" spans="2:28" ht="12.75">
      <c r="B41" s="14" t="s">
        <v>25</v>
      </c>
      <c r="C41" s="18">
        <v>3309.9</v>
      </c>
      <c r="D41" s="28">
        <v>2989</v>
      </c>
      <c r="E41" s="16">
        <v>3034.5</v>
      </c>
      <c r="F41" s="18">
        <f>(E41*100/D41)</f>
        <v>101.52224824355972</v>
      </c>
      <c r="G41" s="28">
        <v>3292.9</v>
      </c>
      <c r="H41" s="66">
        <f>O28+S28+D41</f>
        <v>9144</v>
      </c>
      <c r="I41" s="66">
        <f>P28+T28+E41</f>
        <v>9337.5</v>
      </c>
      <c r="J41" s="62">
        <f t="shared" si="8"/>
        <v>102.11614173228347</v>
      </c>
      <c r="K41" s="30"/>
      <c r="L41" s="18"/>
      <c r="M41" s="45"/>
      <c r="N41" s="18"/>
      <c r="O41" s="30">
        <f>O15+L28+H41+K41</f>
        <v>24551</v>
      </c>
      <c r="P41" s="18">
        <f>P15+M28+I41+L41</f>
        <v>24193.6</v>
      </c>
      <c r="Q41" s="45">
        <f>(P41*100/O41)</f>
        <v>98.54425481650442</v>
      </c>
      <c r="R41" s="19"/>
      <c r="S41" s="19"/>
      <c r="T41" s="19"/>
      <c r="W41" s="20"/>
      <c r="X41" s="20"/>
      <c r="Y41" s="20"/>
      <c r="Z41" s="20"/>
      <c r="AA41" s="20"/>
      <c r="AB41" s="20"/>
    </row>
    <row r="42" spans="2:28" ht="12.75">
      <c r="B42" s="14" t="s">
        <v>28</v>
      </c>
      <c r="C42" s="18">
        <v>468.2</v>
      </c>
      <c r="D42" s="28">
        <v>225</v>
      </c>
      <c r="E42" s="16">
        <v>265.8</v>
      </c>
      <c r="F42" s="18">
        <f>(E42*100/D42)</f>
        <v>118.13333333333334</v>
      </c>
      <c r="G42" s="28">
        <v>427.9</v>
      </c>
      <c r="H42" s="66">
        <f>O29+S29+D42</f>
        <v>722</v>
      </c>
      <c r="I42" s="66">
        <f>P29+T29+E42</f>
        <v>862.5</v>
      </c>
      <c r="J42" s="62">
        <f t="shared" si="8"/>
        <v>119.45983379501385</v>
      </c>
      <c r="K42" s="30"/>
      <c r="L42" s="18"/>
      <c r="M42" s="45"/>
      <c r="N42" s="18"/>
      <c r="O42" s="30">
        <f>O16+L29+H42+K42</f>
        <v>4516</v>
      </c>
      <c r="P42" s="18">
        <f>P16+M29+I42+L42</f>
        <v>4624.4</v>
      </c>
      <c r="Q42" s="45">
        <f>(P42*100/O42)</f>
        <v>102.400354295837</v>
      </c>
      <c r="R42" s="19"/>
      <c r="S42" s="19"/>
      <c r="T42" s="19"/>
      <c r="W42" s="20"/>
      <c r="X42" s="20"/>
      <c r="Y42" s="20"/>
      <c r="Z42" s="20"/>
      <c r="AA42" s="20"/>
      <c r="AB42" s="20"/>
    </row>
    <row r="43" spans="2:28" ht="12.75">
      <c r="B43" s="39"/>
      <c r="C43" s="39"/>
      <c r="D43" s="41"/>
      <c r="E43" s="41"/>
      <c r="F43" s="42"/>
      <c r="G43" s="42"/>
      <c r="H43" s="41"/>
      <c r="I43" s="41"/>
      <c r="J43" s="39"/>
      <c r="K43" s="39"/>
      <c r="L43" s="39"/>
      <c r="M43" s="5"/>
      <c r="N43" s="5"/>
      <c r="O43" s="5"/>
      <c r="P43" s="5"/>
      <c r="Q43" s="5"/>
      <c r="R43" s="5"/>
      <c r="S43" s="5"/>
      <c r="T43" s="5"/>
      <c r="W43" s="5"/>
      <c r="X43" s="5"/>
      <c r="Y43" s="5"/>
      <c r="Z43" s="5"/>
      <c r="AA43" s="5"/>
      <c r="AB43" s="5"/>
    </row>
    <row r="44" spans="2:29" ht="12.75">
      <c r="B44" s="39"/>
      <c r="C44" s="39"/>
      <c r="D44" s="8"/>
      <c r="E44" s="8"/>
      <c r="F44" s="8"/>
      <c r="G44" s="8"/>
      <c r="H44" s="8"/>
      <c r="I44" s="8"/>
      <c r="J44" s="39"/>
      <c r="K44" s="39"/>
      <c r="L44" s="39"/>
      <c r="M44" s="5"/>
      <c r="N44" s="5"/>
      <c r="O44" s="5"/>
      <c r="P44" s="5"/>
      <c r="Q44" s="5"/>
      <c r="R44" s="5"/>
      <c r="S44" s="5"/>
      <c r="T44" s="5"/>
      <c r="U44" s="5"/>
      <c r="V44" s="5"/>
      <c r="Y44" s="5"/>
      <c r="Z44" s="5"/>
      <c r="AA44" s="5"/>
      <c r="AB44" s="5"/>
      <c r="AC44" s="5"/>
    </row>
    <row r="45" spans="4:29" ht="12.75"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Y45" s="5"/>
      <c r="Z45" s="5"/>
      <c r="AA45" s="5"/>
      <c r="AB45" s="5"/>
      <c r="AC45" s="5"/>
    </row>
    <row r="46" spans="4:29" ht="12.7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Y46" s="5"/>
      <c r="Z46" s="5"/>
      <c r="AA46" s="5"/>
      <c r="AB46" s="5"/>
      <c r="AC46" s="5"/>
    </row>
    <row r="48" spans="12:18" ht="12.75">
      <c r="L48" s="21"/>
      <c r="M48" s="27"/>
      <c r="N48" s="27"/>
      <c r="O48" s="27"/>
      <c r="P48" s="27"/>
      <c r="Q48" s="27"/>
      <c r="R48" s="26"/>
    </row>
    <row r="49" spans="12:18" ht="12.75">
      <c r="L49" s="22"/>
      <c r="M49" s="27"/>
      <c r="N49" s="27"/>
      <c r="O49" s="27"/>
      <c r="P49" s="27"/>
      <c r="Q49" s="27"/>
      <c r="R49" s="19"/>
    </row>
    <row r="50" spans="13:18" ht="12.75">
      <c r="M50" s="19"/>
      <c r="N50" s="19"/>
      <c r="O50" s="19"/>
      <c r="P50" s="19"/>
      <c r="Q50" s="19"/>
      <c r="R50" s="19"/>
    </row>
    <row r="51" spans="13:18" ht="12.75">
      <c r="M51" s="20"/>
      <c r="N51" s="20"/>
      <c r="O51" s="20"/>
      <c r="P51" s="20"/>
      <c r="Q51" s="20"/>
      <c r="R51" s="20"/>
    </row>
    <row r="52" spans="13:18" ht="12.75">
      <c r="M52" s="20"/>
      <c r="N52" s="20"/>
      <c r="O52" s="20"/>
      <c r="P52" s="20"/>
      <c r="Q52" s="20"/>
      <c r="R52" s="20"/>
    </row>
    <row r="53" spans="13:18" ht="12.75">
      <c r="M53" s="20"/>
      <c r="N53" s="20"/>
      <c r="O53" s="20"/>
      <c r="P53" s="20"/>
      <c r="Q53" s="20"/>
      <c r="R53" s="20"/>
    </row>
    <row r="54" spans="13:18" ht="12.75">
      <c r="M54" s="20"/>
      <c r="N54" s="20"/>
      <c r="O54" s="20"/>
      <c r="P54" s="20"/>
      <c r="Q54" s="20"/>
      <c r="R54" s="20"/>
    </row>
    <row r="55" spans="13:18" ht="12.75">
      <c r="M55" s="21"/>
      <c r="N55" s="21"/>
      <c r="O55" s="21"/>
      <c r="P55" s="21"/>
      <c r="Q55" s="21"/>
      <c r="R55" s="19"/>
    </row>
    <row r="56" spans="13:18" ht="12.75">
      <c r="M56" s="20"/>
      <c r="N56" s="20"/>
      <c r="O56" s="20"/>
      <c r="P56" s="20"/>
      <c r="Q56" s="20"/>
      <c r="R56" s="20"/>
    </row>
    <row r="57" spans="13:18" ht="12.75">
      <c r="M57" s="20"/>
      <c r="N57" s="20"/>
      <c r="O57" s="20"/>
      <c r="P57" s="20"/>
      <c r="Q57" s="20"/>
      <c r="R57" s="19"/>
    </row>
    <row r="58" spans="13:18" ht="12.75">
      <c r="M58" s="20"/>
      <c r="N58" s="20"/>
      <c r="O58" s="20"/>
      <c r="P58" s="20"/>
      <c r="Q58" s="20"/>
      <c r="R58" s="20"/>
    </row>
    <row r="59" spans="13:18" ht="12.75">
      <c r="M59" s="20"/>
      <c r="N59" s="20"/>
      <c r="O59" s="20"/>
      <c r="P59" s="20"/>
      <c r="Q59" s="20"/>
      <c r="R59" s="20"/>
    </row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74609375" style="0" customWidth="1"/>
    <col min="2" max="2" width="11.375" style="0" customWidth="1"/>
    <col min="3" max="3" width="8.00390625" style="0" customWidth="1"/>
    <col min="4" max="4" width="8.375" style="0" customWidth="1"/>
    <col min="5" max="5" width="7.00390625" style="0" customWidth="1"/>
    <col min="6" max="6" width="3.75390625" style="0" customWidth="1"/>
    <col min="7" max="7" width="8.75390625" style="0" customWidth="1"/>
    <col min="8" max="8" width="8.625" style="0" customWidth="1"/>
    <col min="9" max="9" width="9.00390625" style="0" customWidth="1"/>
    <col min="10" max="10" width="5.00390625" style="0" customWidth="1"/>
    <col min="11" max="13" width="7.375" style="0" customWidth="1"/>
    <col min="14" max="14" width="4.75390625" style="0" customWidth="1"/>
    <col min="15" max="15" width="9.00390625" style="0" customWidth="1"/>
    <col min="16" max="16" width="7.625" style="0" customWidth="1"/>
    <col min="17" max="17" width="4.75390625" style="0" customWidth="1"/>
    <col min="18" max="18" width="8.25390625" style="0" customWidth="1"/>
    <col min="19" max="19" width="8.125" style="0" customWidth="1"/>
    <col min="20" max="20" width="7.375" style="0" customWidth="1"/>
    <col min="21" max="21" width="4.375" style="0" customWidth="1"/>
    <col min="22" max="22" width="8.125" style="0" customWidth="1"/>
    <col min="23" max="23" width="8.00390625" style="0" customWidth="1"/>
    <col min="24" max="24" width="7.125" style="0" customWidth="1"/>
    <col min="25" max="25" width="4.375" style="0" customWidth="1"/>
  </cols>
  <sheetData>
    <row r="1" s="78" customFormat="1" ht="9.75"/>
    <row r="2" spans="1:25" ht="12.75">
      <c r="A2" s="2"/>
      <c r="B2" s="2"/>
      <c r="C2" s="2"/>
      <c r="D2" s="2"/>
      <c r="E2" s="13"/>
      <c r="F2" s="13"/>
      <c r="G2" s="13" t="s">
        <v>7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"/>
      <c r="C3" s="1"/>
      <c r="D3" s="1"/>
      <c r="E3" s="13" t="s">
        <v>50</v>
      </c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U3" s="2"/>
      <c r="V3" s="1"/>
      <c r="W3" s="1"/>
      <c r="X3" s="1"/>
      <c r="Y3" s="2"/>
    </row>
    <row r="4" spans="2:24" s="78" customFormat="1" ht="9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R4" s="79"/>
      <c r="S4" s="79"/>
      <c r="T4" s="79"/>
      <c r="V4" s="79"/>
      <c r="W4" s="79"/>
      <c r="X4" s="79"/>
    </row>
    <row r="5" spans="1:25" ht="12.75">
      <c r="A5" s="1"/>
      <c r="B5" s="33"/>
      <c r="C5" s="23" t="s">
        <v>19</v>
      </c>
      <c r="D5" s="24" t="s">
        <v>9</v>
      </c>
      <c r="E5" s="23" t="s">
        <v>10</v>
      </c>
      <c r="F5" s="23" t="s">
        <v>8</v>
      </c>
      <c r="G5" s="23" t="s">
        <v>19</v>
      </c>
      <c r="H5" s="76" t="s">
        <v>9</v>
      </c>
      <c r="I5" s="23" t="s">
        <v>10</v>
      </c>
      <c r="J5" s="103" t="s">
        <v>8</v>
      </c>
      <c r="K5" s="14" t="s">
        <v>19</v>
      </c>
      <c r="L5" s="82" t="s">
        <v>27</v>
      </c>
      <c r="M5" s="83"/>
      <c r="N5" s="103" t="s">
        <v>8</v>
      </c>
      <c r="O5" s="24" t="s">
        <v>9</v>
      </c>
      <c r="P5" s="23" t="s">
        <v>10</v>
      </c>
      <c r="Q5" s="23" t="s">
        <v>8</v>
      </c>
      <c r="R5" s="14" t="s">
        <v>19</v>
      </c>
      <c r="S5" s="105" t="s">
        <v>27</v>
      </c>
      <c r="T5" s="106"/>
      <c r="U5" s="103" t="s">
        <v>8</v>
      </c>
      <c r="V5" s="21"/>
      <c r="W5" s="27"/>
      <c r="X5" s="26"/>
      <c r="Y5" s="26"/>
    </row>
    <row r="6" spans="1:25" ht="12.75">
      <c r="A6" s="1"/>
      <c r="B6" s="38" t="s">
        <v>5</v>
      </c>
      <c r="C6" s="15" t="s">
        <v>51</v>
      </c>
      <c r="D6" s="23" t="s">
        <v>16</v>
      </c>
      <c r="E6" s="23" t="s">
        <v>17</v>
      </c>
      <c r="F6" s="16"/>
      <c r="G6" s="15" t="s">
        <v>52</v>
      </c>
      <c r="H6" s="23" t="s">
        <v>17</v>
      </c>
      <c r="I6" s="23" t="s">
        <v>53</v>
      </c>
      <c r="J6" s="104"/>
      <c r="K6" s="15" t="s">
        <v>54</v>
      </c>
      <c r="L6" s="76" t="s">
        <v>9</v>
      </c>
      <c r="M6" s="23" t="s">
        <v>10</v>
      </c>
      <c r="N6" s="104"/>
      <c r="O6" s="23" t="s">
        <v>18</v>
      </c>
      <c r="P6" s="23" t="s">
        <v>20</v>
      </c>
      <c r="Q6" s="15"/>
      <c r="R6" s="15" t="s">
        <v>55</v>
      </c>
      <c r="S6" s="76" t="s">
        <v>9</v>
      </c>
      <c r="T6" s="23" t="s">
        <v>10</v>
      </c>
      <c r="U6" s="104"/>
      <c r="V6" s="22"/>
      <c r="W6" s="26"/>
      <c r="X6" s="26"/>
      <c r="Y6" s="22"/>
    </row>
    <row r="7" spans="1:25" ht="12.75">
      <c r="A7" s="1"/>
      <c r="B7" s="3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/>
      <c r="W7" s="19"/>
      <c r="X7" s="19"/>
      <c r="Y7" s="5"/>
    </row>
    <row r="8" spans="1:25" ht="12.75">
      <c r="A8" s="1"/>
      <c r="B8" s="14" t="s">
        <v>0</v>
      </c>
      <c r="C8" s="17"/>
      <c r="D8" s="28">
        <v>20622.7</v>
      </c>
      <c r="E8" s="16">
        <v>18133</v>
      </c>
      <c r="F8" s="18">
        <f>(E8*100/D8)</f>
        <v>87.9273809927895</v>
      </c>
      <c r="G8" s="17">
        <v>4256.8</v>
      </c>
      <c r="H8" s="28">
        <v>21485.1</v>
      </c>
      <c r="I8" s="16">
        <v>19615.7</v>
      </c>
      <c r="J8" s="18">
        <f>(I8*100/H8)</f>
        <v>91.29908634355903</v>
      </c>
      <c r="K8" s="28">
        <v>5650.1</v>
      </c>
      <c r="L8" s="28">
        <f>D8+H8</f>
        <v>42107.8</v>
      </c>
      <c r="M8" s="28">
        <f>E8+I8</f>
        <v>37748.7</v>
      </c>
      <c r="N8" s="18">
        <f>(M8*100/L8)</f>
        <v>89.64776122238634</v>
      </c>
      <c r="O8" s="28">
        <v>20265.7</v>
      </c>
      <c r="P8" s="17">
        <v>19055.8</v>
      </c>
      <c r="Q8" s="30">
        <f>(P8*100/O8)</f>
        <v>94.02981392204562</v>
      </c>
      <c r="R8" s="28">
        <v>6885.6</v>
      </c>
      <c r="S8" s="28">
        <f>L8+O8</f>
        <v>62373.5</v>
      </c>
      <c r="T8" s="17">
        <f>M8+P8</f>
        <v>56804.5</v>
      </c>
      <c r="U8" s="30">
        <f>(T8*100/S8)</f>
        <v>91.07152877423906</v>
      </c>
      <c r="V8" s="5"/>
      <c r="W8" s="40"/>
      <c r="X8" s="40"/>
      <c r="Y8" s="5"/>
    </row>
    <row r="9" spans="1:25" ht="12.75">
      <c r="A9" s="1"/>
      <c r="B9" s="14" t="s">
        <v>1</v>
      </c>
      <c r="C9" s="16"/>
      <c r="D9" s="28">
        <v>16063.2</v>
      </c>
      <c r="E9" s="16">
        <v>15311</v>
      </c>
      <c r="F9" s="18">
        <f>(E9*100/D9)</f>
        <v>95.31724687484436</v>
      </c>
      <c r="G9" s="16">
        <v>1944.6</v>
      </c>
      <c r="H9" s="28">
        <v>15881.2</v>
      </c>
      <c r="I9" s="16">
        <v>14987.5</v>
      </c>
      <c r="J9" s="18">
        <f>(I9*100/H9)</f>
        <v>94.37259149182681</v>
      </c>
      <c r="K9" s="28">
        <v>2534.4</v>
      </c>
      <c r="L9" s="28">
        <f>D9+H9</f>
        <v>31944.4</v>
      </c>
      <c r="M9" s="28">
        <f>E9+I9</f>
        <v>30298.5</v>
      </c>
      <c r="N9" s="18">
        <f>(M9*100/L9)</f>
        <v>94.84761022276204</v>
      </c>
      <c r="O9" s="28">
        <v>15409.8</v>
      </c>
      <c r="P9" s="17">
        <v>15128.7</v>
      </c>
      <c r="Q9" s="30">
        <f>(P9*100/O9)</f>
        <v>98.17583615621228</v>
      </c>
      <c r="R9" s="28">
        <v>2734.9</v>
      </c>
      <c r="S9" s="28">
        <f>L9+O9</f>
        <v>47354.2</v>
      </c>
      <c r="T9" s="17">
        <f>M9+P9</f>
        <v>45427.2</v>
      </c>
      <c r="U9" s="30">
        <f>(T9*100/S9)</f>
        <v>95.93066718474813</v>
      </c>
      <c r="V9" s="5"/>
      <c r="W9" s="40"/>
      <c r="X9" s="40"/>
      <c r="Y9" s="5"/>
    </row>
    <row r="10" spans="1:24" ht="12.75">
      <c r="A10" s="1"/>
      <c r="B10" s="16"/>
      <c r="C10" s="18"/>
      <c r="D10" s="29"/>
      <c r="E10" s="14"/>
      <c r="F10" s="14"/>
      <c r="G10" s="18"/>
      <c r="H10" s="81"/>
      <c r="I10" s="14"/>
      <c r="J10" s="14"/>
      <c r="K10" s="14"/>
      <c r="L10" s="14"/>
      <c r="M10" s="14"/>
      <c r="N10" s="14"/>
      <c r="O10" s="14"/>
      <c r="P10" s="24"/>
      <c r="Q10" s="30"/>
      <c r="R10" s="14"/>
      <c r="S10" s="14"/>
      <c r="T10" s="24"/>
      <c r="U10" s="30"/>
      <c r="W10" s="5"/>
      <c r="X10" s="5"/>
    </row>
    <row r="11" spans="1:24" ht="12.75">
      <c r="A11" s="1"/>
      <c r="B11" s="14" t="s">
        <v>40</v>
      </c>
      <c r="C11" s="18">
        <f>SUM(C8:C10)</f>
        <v>0</v>
      </c>
      <c r="D11" s="28">
        <f>SUM(D8:D10)</f>
        <v>36685.9</v>
      </c>
      <c r="E11" s="16">
        <f>SUM(E8:E10)</f>
        <v>33444</v>
      </c>
      <c r="F11" s="59">
        <f>(E11*100/D11)</f>
        <v>91.16308990647633</v>
      </c>
      <c r="G11" s="18">
        <f>SUM(G8:G10)</f>
        <v>6201.4</v>
      </c>
      <c r="H11" s="28">
        <f>SUM(H8:H10)</f>
        <v>37366.3</v>
      </c>
      <c r="I11" s="80">
        <f>SUM(I8:I10)</f>
        <v>34603.2</v>
      </c>
      <c r="J11" s="59">
        <f>(I11*100/H11)</f>
        <v>92.60536900897331</v>
      </c>
      <c r="K11" s="28">
        <f>SUM(K8:K10)</f>
        <v>8184.5</v>
      </c>
      <c r="L11" s="28">
        <f>SUM(L8:L10)</f>
        <v>74052.20000000001</v>
      </c>
      <c r="M11" s="28">
        <f>SUM(M8:M10)</f>
        <v>68047.2</v>
      </c>
      <c r="N11" s="18">
        <f>(M11*100/L11)</f>
        <v>91.89085536959062</v>
      </c>
      <c r="O11" s="28">
        <f>SUM(O8:O10)</f>
        <v>35675.5</v>
      </c>
      <c r="P11" s="28">
        <f>SUM(P8:P10)</f>
        <v>34184.5</v>
      </c>
      <c r="Q11" s="59">
        <f>(P11*100/O11)</f>
        <v>95.82066123810458</v>
      </c>
      <c r="R11" s="28">
        <f>SUM(R8:R10)</f>
        <v>9620.5</v>
      </c>
      <c r="S11" s="28">
        <f>SUM(S8:S10)</f>
        <v>109727.7</v>
      </c>
      <c r="T11" s="28">
        <f>SUM(T8:T10)</f>
        <v>102231.7</v>
      </c>
      <c r="U11" s="30">
        <f>(T11*100/S11)</f>
        <v>93.1685435856215</v>
      </c>
      <c r="W11" s="5"/>
      <c r="X11" s="5"/>
    </row>
    <row r="12" spans="1:25" ht="12.75">
      <c r="A12" s="1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2"/>
      <c r="B13" s="79"/>
      <c r="C13" s="79"/>
      <c r="D13" s="79"/>
      <c r="E13" s="79"/>
      <c r="F13" s="79"/>
      <c r="G13" s="6"/>
      <c r="H13" s="6"/>
      <c r="I13" s="5"/>
      <c r="J13" s="5"/>
      <c r="K13" s="5"/>
      <c r="L13" s="5"/>
      <c r="M13" s="5"/>
      <c r="N13" s="5"/>
      <c r="O13" s="27"/>
      <c r="P13" s="26"/>
      <c r="Q13" s="6"/>
      <c r="R13" s="5"/>
      <c r="S13" s="27"/>
      <c r="T13" s="26"/>
      <c r="U13" s="6"/>
      <c r="V13" s="27"/>
      <c r="W13" s="26"/>
      <c r="X13" s="26"/>
      <c r="Y13" s="6"/>
    </row>
    <row r="14" spans="2:25" ht="12.75">
      <c r="B14" s="2"/>
      <c r="C14" s="6"/>
      <c r="D14" s="6"/>
      <c r="E14" s="6"/>
      <c r="F14" s="6"/>
      <c r="O14" s="5"/>
      <c r="P14" s="5"/>
      <c r="Q14" s="5"/>
      <c r="S14" s="5"/>
      <c r="T14" s="5"/>
      <c r="U14" s="5"/>
      <c r="V14" s="5"/>
      <c r="W14" s="5"/>
      <c r="X14" s="5"/>
      <c r="Y14" s="5"/>
    </row>
    <row r="15" spans="2:25" ht="12.75">
      <c r="B15" s="2"/>
      <c r="C15" s="6"/>
      <c r="D15" s="6"/>
      <c r="E15" s="6"/>
      <c r="F15" s="6"/>
      <c r="O15" s="5"/>
      <c r="P15" s="5"/>
      <c r="Q15" s="5"/>
      <c r="S15" s="5"/>
      <c r="T15" s="5"/>
      <c r="U15" s="5"/>
      <c r="V15" s="5"/>
      <c r="W15" s="5"/>
      <c r="X15" s="5"/>
      <c r="Y15" s="5"/>
    </row>
    <row r="16" spans="2:25" ht="12.75">
      <c r="B16" s="2"/>
      <c r="C16" s="5"/>
      <c r="D16" s="5"/>
      <c r="E16" s="5"/>
      <c r="F16" s="5"/>
      <c r="O16" s="5"/>
      <c r="P16" s="5"/>
      <c r="Q16" s="5"/>
      <c r="S16" s="5"/>
      <c r="T16" s="5"/>
      <c r="U16" s="5"/>
      <c r="V16" s="5"/>
      <c r="W16" s="5"/>
      <c r="X16" s="5"/>
      <c r="Y16" s="5"/>
    </row>
  </sheetData>
  <sheetProtection/>
  <mergeCells count="4">
    <mergeCell ref="J5:J6"/>
    <mergeCell ref="N5:N6"/>
    <mergeCell ref="U5:U6"/>
    <mergeCell ref="S5:T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J1">
      <selection activeCell="K42" sqref="K42"/>
    </sheetView>
  </sheetViews>
  <sheetFormatPr defaultColWidth="9.00390625" defaultRowHeight="12.75"/>
  <cols>
    <col min="1" max="1" width="6.625" style="0" customWidth="1"/>
    <col min="2" max="2" width="12.25390625" style="0" customWidth="1"/>
    <col min="3" max="3" width="10.125" style="0" customWidth="1"/>
    <col min="4" max="4" width="9.00390625" style="0" customWidth="1"/>
    <col min="5" max="5" width="8.875" style="0" customWidth="1"/>
    <col min="6" max="6" width="5.25390625" style="0" customWidth="1"/>
    <col min="7" max="7" width="10.00390625" style="0" customWidth="1"/>
    <col min="8" max="8" width="8.75390625" style="0" customWidth="1"/>
    <col min="9" max="9" width="7.75390625" style="0" customWidth="1"/>
    <col min="10" max="10" width="5.00390625" style="0" customWidth="1"/>
    <col min="11" max="11" width="10.00390625" style="0" customWidth="1"/>
    <col min="13" max="13" width="8.75390625" style="0" customWidth="1"/>
    <col min="14" max="14" width="5.625" style="0" customWidth="1"/>
    <col min="15" max="15" width="10.125" style="0" customWidth="1"/>
    <col min="16" max="16" width="9.625" style="0" customWidth="1"/>
    <col min="17" max="17" width="8.375" style="0" customWidth="1"/>
    <col min="18" max="18" width="6.00390625" style="0" customWidth="1"/>
    <col min="19" max="19" width="9.25390625" style="0" customWidth="1"/>
    <col min="20" max="20" width="9.375" style="0" customWidth="1"/>
    <col min="21" max="21" width="9.00390625" style="0" customWidth="1"/>
    <col min="22" max="22" width="5.75390625" style="0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13"/>
      <c r="F2" s="13"/>
      <c r="G2" s="13" t="s">
        <v>7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1"/>
      <c r="C3" s="1"/>
      <c r="D3" s="1"/>
      <c r="E3" s="13" t="s">
        <v>48</v>
      </c>
      <c r="F3" s="13"/>
      <c r="G3" s="13"/>
      <c r="H3" s="13"/>
      <c r="I3" s="13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</row>
    <row r="5" spans="1:32" ht="12.75">
      <c r="A5" s="1"/>
      <c r="B5" s="33"/>
      <c r="C5" s="23" t="s">
        <v>19</v>
      </c>
      <c r="D5" s="24" t="s">
        <v>9</v>
      </c>
      <c r="E5" s="23" t="s">
        <v>10</v>
      </c>
      <c r="F5" s="23" t="s">
        <v>8</v>
      </c>
      <c r="G5" s="23" t="s">
        <v>19</v>
      </c>
      <c r="H5" s="24" t="s">
        <v>9</v>
      </c>
      <c r="I5" s="23" t="s">
        <v>10</v>
      </c>
      <c r="J5" s="23" t="s">
        <v>8</v>
      </c>
      <c r="K5" s="14" t="s">
        <v>19</v>
      </c>
      <c r="L5" s="14" t="s">
        <v>9</v>
      </c>
      <c r="M5" s="14" t="s">
        <v>10</v>
      </c>
      <c r="N5" s="23" t="s">
        <v>8</v>
      </c>
      <c r="O5" s="14" t="s">
        <v>19</v>
      </c>
      <c r="P5" s="14" t="s">
        <v>9</v>
      </c>
      <c r="Q5" s="14" t="s">
        <v>10</v>
      </c>
      <c r="R5" s="54" t="s">
        <v>8</v>
      </c>
      <c r="S5" s="14" t="s">
        <v>19</v>
      </c>
      <c r="T5" s="14" t="s">
        <v>9</v>
      </c>
      <c r="U5" s="14" t="s">
        <v>10</v>
      </c>
      <c r="V5" s="54"/>
      <c r="W5" s="6"/>
      <c r="X5" s="6"/>
      <c r="Y5" s="6"/>
      <c r="Z5" s="6"/>
      <c r="AA5" s="6"/>
      <c r="AB5" s="6"/>
      <c r="AC5" s="6"/>
      <c r="AD5" s="6"/>
      <c r="AE5" s="5"/>
      <c r="AF5" s="5"/>
    </row>
    <row r="6" spans="1:32" ht="12.75">
      <c r="A6" s="1"/>
      <c r="B6" s="38" t="s">
        <v>5</v>
      </c>
      <c r="C6" s="15" t="s">
        <v>30</v>
      </c>
      <c r="D6" s="23" t="s">
        <v>15</v>
      </c>
      <c r="E6" s="23" t="s">
        <v>16</v>
      </c>
      <c r="F6" s="16"/>
      <c r="G6" s="15" t="s">
        <v>31</v>
      </c>
      <c r="H6" s="23" t="s">
        <v>16</v>
      </c>
      <c r="I6" s="23" t="s">
        <v>23</v>
      </c>
      <c r="J6" s="16"/>
      <c r="K6" s="15" t="s">
        <v>32</v>
      </c>
      <c r="L6" s="15" t="s">
        <v>17</v>
      </c>
      <c r="M6" s="15" t="s">
        <v>18</v>
      </c>
      <c r="N6" s="15"/>
      <c r="O6" s="15" t="s">
        <v>33</v>
      </c>
      <c r="P6" s="15" t="s">
        <v>18</v>
      </c>
      <c r="Q6" s="15" t="s">
        <v>20</v>
      </c>
      <c r="R6" s="16"/>
      <c r="S6" s="16" t="s">
        <v>34</v>
      </c>
      <c r="T6" s="15" t="s">
        <v>20</v>
      </c>
      <c r="U6" s="15" t="s">
        <v>21</v>
      </c>
      <c r="V6" s="54" t="s">
        <v>8</v>
      </c>
      <c r="W6" s="6"/>
      <c r="X6" s="6"/>
      <c r="Y6" s="6"/>
      <c r="Z6" s="6"/>
      <c r="AA6" s="6"/>
      <c r="AB6" s="6"/>
      <c r="AC6" s="6"/>
      <c r="AD6" s="6"/>
      <c r="AE6" s="5"/>
      <c r="AF6" s="5"/>
    </row>
    <row r="7" spans="1:32" ht="12.75">
      <c r="A7" s="1"/>
      <c r="B7" s="3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57"/>
      <c r="Q7" s="57"/>
      <c r="R7" s="16"/>
      <c r="S7" s="16"/>
      <c r="T7" s="16"/>
      <c r="U7" s="16"/>
      <c r="V7" s="16"/>
      <c r="W7" s="6"/>
      <c r="X7" s="6"/>
      <c r="Y7" s="6"/>
      <c r="Z7" s="6"/>
      <c r="AA7" s="6"/>
      <c r="AB7" s="6"/>
      <c r="AC7" s="6"/>
      <c r="AD7" s="6"/>
      <c r="AE7" s="5"/>
      <c r="AF7" s="5"/>
    </row>
    <row r="8" spans="1:32" ht="12.75">
      <c r="A8" s="1"/>
      <c r="B8" s="14" t="s">
        <v>0</v>
      </c>
      <c r="C8" s="17">
        <v>7910</v>
      </c>
      <c r="D8" s="28">
        <v>9735</v>
      </c>
      <c r="E8" s="16">
        <v>9145.7</v>
      </c>
      <c r="F8" s="18">
        <f aca="true" t="shared" si="0" ref="F8:F16">(E8*100/D8)</f>
        <v>93.94658448895738</v>
      </c>
      <c r="G8" s="17">
        <v>8283</v>
      </c>
      <c r="H8" s="28">
        <v>11963</v>
      </c>
      <c r="I8" s="16">
        <v>10645.3</v>
      </c>
      <c r="J8" s="18">
        <f>(I8*100/H8)</f>
        <v>88.98520438017219</v>
      </c>
      <c r="K8" s="28">
        <v>9423.5</v>
      </c>
      <c r="L8" s="28">
        <v>12273</v>
      </c>
      <c r="M8" s="17">
        <v>12305.7</v>
      </c>
      <c r="N8" s="30">
        <f>(M8*100/L8)</f>
        <v>100.26643852358836</v>
      </c>
      <c r="O8" s="28">
        <v>9562.1</v>
      </c>
      <c r="P8" s="58">
        <v>12387</v>
      </c>
      <c r="Q8" s="57">
        <v>11786.8</v>
      </c>
      <c r="R8" s="18">
        <f>(Q8*100/P8)</f>
        <v>95.15459756196012</v>
      </c>
      <c r="S8" s="18">
        <v>10058.2</v>
      </c>
      <c r="T8" s="28">
        <v>12213</v>
      </c>
      <c r="U8" s="16">
        <v>12280.3</v>
      </c>
      <c r="V8" s="18">
        <f>(U8*100/T8)</f>
        <v>100.55105215753706</v>
      </c>
      <c r="W8" s="6"/>
      <c r="X8" s="6"/>
      <c r="Y8" s="6"/>
      <c r="Z8" s="6"/>
      <c r="AA8" s="6"/>
      <c r="AB8" s="6"/>
      <c r="AC8" s="6"/>
      <c r="AD8" s="6"/>
      <c r="AE8" s="5"/>
      <c r="AF8" s="5"/>
    </row>
    <row r="9" spans="1:32" ht="12.75">
      <c r="A9" s="1"/>
      <c r="B9" s="14" t="s">
        <v>1</v>
      </c>
      <c r="C9" s="16">
        <v>4344.5</v>
      </c>
      <c r="D9" s="28">
        <v>10253</v>
      </c>
      <c r="E9" s="16">
        <v>9740.9</v>
      </c>
      <c r="F9" s="18">
        <f t="shared" si="0"/>
        <v>95.0053642836243</v>
      </c>
      <c r="G9" s="16">
        <v>4519</v>
      </c>
      <c r="H9" s="28">
        <v>12997</v>
      </c>
      <c r="I9" s="16">
        <v>11931.9</v>
      </c>
      <c r="J9" s="18">
        <f>(I9*100/H9)</f>
        <v>91.8050319304455</v>
      </c>
      <c r="K9" s="28">
        <v>5413.1</v>
      </c>
      <c r="L9" s="28">
        <v>12838</v>
      </c>
      <c r="M9" s="17">
        <v>13183.6</v>
      </c>
      <c r="N9" s="30">
        <f aca="true" t="shared" si="1" ref="N9:N16">(M9*100/L9)</f>
        <v>102.6920081009503</v>
      </c>
      <c r="O9" s="28">
        <v>5249.6</v>
      </c>
      <c r="P9" s="58">
        <v>13017</v>
      </c>
      <c r="Q9" s="57">
        <v>13015.2</v>
      </c>
      <c r="R9" s="18">
        <f aca="true" t="shared" si="2" ref="R9:R16">(Q9*100/P9)</f>
        <v>99.9861719290159</v>
      </c>
      <c r="S9" s="18">
        <v>5338.4</v>
      </c>
      <c r="T9" s="28">
        <v>12709</v>
      </c>
      <c r="U9" s="16">
        <v>12793.7</v>
      </c>
      <c r="V9" s="18">
        <f>(U9*100/T9)</f>
        <v>100.66645684160831</v>
      </c>
      <c r="W9" s="6"/>
      <c r="X9" s="6"/>
      <c r="Y9" s="6"/>
      <c r="Z9" s="6"/>
      <c r="AA9" s="6"/>
      <c r="AB9" s="6"/>
      <c r="AC9" s="6"/>
      <c r="AD9" s="6"/>
      <c r="AE9" s="5"/>
      <c r="AF9" s="5"/>
    </row>
    <row r="10" spans="1:32" ht="12.75">
      <c r="A10" s="1"/>
      <c r="B10" s="14" t="s">
        <v>2</v>
      </c>
      <c r="C10" s="18">
        <v>6746.5</v>
      </c>
      <c r="D10" s="28">
        <v>15005</v>
      </c>
      <c r="E10" s="16">
        <v>14156.1</v>
      </c>
      <c r="F10" s="18">
        <f t="shared" si="0"/>
        <v>94.34255248250584</v>
      </c>
      <c r="G10" s="56">
        <v>7136</v>
      </c>
      <c r="H10" s="28">
        <v>18799</v>
      </c>
      <c r="I10" s="16">
        <v>17238.2</v>
      </c>
      <c r="J10" s="18">
        <f>(I10*100/H10)</f>
        <v>91.6974307143997</v>
      </c>
      <c r="K10" s="28">
        <v>8636.2</v>
      </c>
      <c r="L10" s="28">
        <v>18256</v>
      </c>
      <c r="M10" s="17">
        <v>18798.4</v>
      </c>
      <c r="N10" s="30">
        <f t="shared" si="1"/>
        <v>102.97107800175286</v>
      </c>
      <c r="O10" s="28">
        <v>8278.6</v>
      </c>
      <c r="P10" s="58">
        <v>18494</v>
      </c>
      <c r="Q10" s="57">
        <v>18707.7</v>
      </c>
      <c r="R10" s="18">
        <f t="shared" si="2"/>
        <v>101.15550989510112</v>
      </c>
      <c r="S10" s="18">
        <v>8159.6</v>
      </c>
      <c r="T10" s="28">
        <v>18313</v>
      </c>
      <c r="U10" s="16">
        <v>18790.9</v>
      </c>
      <c r="V10" s="18">
        <f>(U10*100/T10)</f>
        <v>102.60962158029817</v>
      </c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1"/>
      <c r="B11" s="14" t="s">
        <v>3</v>
      </c>
      <c r="C11" s="18">
        <v>2011.8</v>
      </c>
      <c r="D11" s="28">
        <v>3109</v>
      </c>
      <c r="E11" s="16">
        <v>2806.3</v>
      </c>
      <c r="F11" s="18">
        <f t="shared" si="0"/>
        <v>90.26375040205853</v>
      </c>
      <c r="G11" s="56">
        <v>2142</v>
      </c>
      <c r="H11" s="28">
        <v>4028</v>
      </c>
      <c r="I11" s="16">
        <v>3334.5</v>
      </c>
      <c r="J11" s="18">
        <f>(I11*100/H11)</f>
        <v>82.78301886792453</v>
      </c>
      <c r="K11" s="28">
        <v>2832.7</v>
      </c>
      <c r="L11" s="28">
        <v>3918</v>
      </c>
      <c r="M11" s="17">
        <v>4180.3</v>
      </c>
      <c r="N11" s="30">
        <f t="shared" si="1"/>
        <v>106.69474221541603</v>
      </c>
      <c r="O11" s="28">
        <v>2645.7</v>
      </c>
      <c r="P11" s="58">
        <v>3915</v>
      </c>
      <c r="Q11" s="57">
        <v>3920.6</v>
      </c>
      <c r="R11" s="18">
        <f t="shared" si="2"/>
        <v>100.14303959131546</v>
      </c>
      <c r="S11" s="18">
        <v>2646.5</v>
      </c>
      <c r="T11" s="28">
        <v>3760</v>
      </c>
      <c r="U11" s="16">
        <v>3871.2</v>
      </c>
      <c r="V11" s="18">
        <f>(U11*100/T11)</f>
        <v>102.95744680851064</v>
      </c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>
      <c r="A12" s="1"/>
      <c r="B12" s="16"/>
      <c r="C12" s="18"/>
      <c r="D12" s="29"/>
      <c r="E12" s="14"/>
      <c r="F12" s="14"/>
      <c r="G12" s="18"/>
      <c r="H12" s="29" t="s">
        <v>6</v>
      </c>
      <c r="I12" s="14"/>
      <c r="J12" s="14"/>
      <c r="K12" s="14"/>
      <c r="L12" s="14"/>
      <c r="M12" s="24"/>
      <c r="N12" s="30"/>
      <c r="O12" s="28"/>
      <c r="P12" s="58"/>
      <c r="Q12" s="57"/>
      <c r="R12" s="14"/>
      <c r="S12" s="14"/>
      <c r="T12" s="28"/>
      <c r="U12" s="16"/>
      <c r="V12" s="14"/>
      <c r="W12" s="6"/>
      <c r="X12" s="6"/>
      <c r="Y12" s="6"/>
      <c r="Z12" s="6"/>
      <c r="AA12" s="6"/>
      <c r="AB12" s="7"/>
      <c r="AC12" s="6"/>
      <c r="AD12" s="6"/>
      <c r="AE12" s="5"/>
      <c r="AF12" s="6"/>
    </row>
    <row r="13" spans="1:32" ht="12.75">
      <c r="A13" s="1"/>
      <c r="B13" s="14" t="s">
        <v>40</v>
      </c>
      <c r="C13" s="18">
        <f>SUM(C8:C12)</f>
        <v>21012.8</v>
      </c>
      <c r="D13" s="28">
        <f>SUM(D8:D12)</f>
        <v>38102</v>
      </c>
      <c r="E13" s="16">
        <f>SUM(E8:E12)</f>
        <v>35849</v>
      </c>
      <c r="F13" s="59">
        <f t="shared" si="0"/>
        <v>94.08692457088867</v>
      </c>
      <c r="G13" s="18">
        <f>SUM(G8:G12)</f>
        <v>22080</v>
      </c>
      <c r="H13" s="28">
        <f>SUM(H8:H12)</f>
        <v>47787</v>
      </c>
      <c r="I13" s="35">
        <f>SUM(I8:I12)</f>
        <v>43149.899999999994</v>
      </c>
      <c r="J13" s="59">
        <f>(I13*100/H13)</f>
        <v>90.29631489735701</v>
      </c>
      <c r="K13" s="28">
        <f>SUM(K8:K12)</f>
        <v>26305.500000000004</v>
      </c>
      <c r="L13" s="28">
        <f>SUM(L8:L12)</f>
        <v>47285</v>
      </c>
      <c r="M13" s="28">
        <f>SUM(M8:M12)</f>
        <v>48468.00000000001</v>
      </c>
      <c r="N13" s="59">
        <f t="shared" si="1"/>
        <v>102.50185048112512</v>
      </c>
      <c r="O13" s="28">
        <f>SUM(O8:O12)</f>
        <v>25736.000000000004</v>
      </c>
      <c r="P13" s="28">
        <f>SUM(P8:P12)</f>
        <v>47813</v>
      </c>
      <c r="Q13" s="28">
        <f>SUM(Q8:Q12)</f>
        <v>47430.299999999996</v>
      </c>
      <c r="R13" s="59">
        <f t="shared" si="2"/>
        <v>99.19959006964633</v>
      </c>
      <c r="S13" s="28">
        <f>SUM(S8:S12)</f>
        <v>26202.7</v>
      </c>
      <c r="T13" s="28">
        <f>SUM(T8:T12)</f>
        <v>46995</v>
      </c>
      <c r="U13" s="28">
        <f>SUM(U8:U12)</f>
        <v>47736.1</v>
      </c>
      <c r="V13" s="59">
        <f>(U13*100/T13)</f>
        <v>101.57697627407171</v>
      </c>
      <c r="W13" s="6"/>
      <c r="X13" s="6"/>
      <c r="Y13" s="6"/>
      <c r="Z13" s="6"/>
      <c r="AA13" s="6"/>
      <c r="AB13" s="7"/>
      <c r="AC13" s="6"/>
      <c r="AD13" s="6"/>
      <c r="AE13" s="5"/>
      <c r="AF13" s="6"/>
    </row>
    <row r="14" spans="1:32" ht="12.75">
      <c r="A14" s="1"/>
      <c r="B14" s="14" t="s">
        <v>24</v>
      </c>
      <c r="C14" s="18"/>
      <c r="D14" s="30"/>
      <c r="E14" s="18"/>
      <c r="F14" s="18"/>
      <c r="G14" s="18"/>
      <c r="H14" s="30" t="s">
        <v>6</v>
      </c>
      <c r="I14" s="18"/>
      <c r="J14" s="18"/>
      <c r="K14" s="18"/>
      <c r="L14" s="18"/>
      <c r="M14" s="18"/>
      <c r="N14" s="30"/>
      <c r="O14" s="28"/>
      <c r="P14" s="58"/>
      <c r="Q14" s="57"/>
      <c r="R14" s="18"/>
      <c r="S14" s="18"/>
      <c r="T14" s="28"/>
      <c r="U14" s="16"/>
      <c r="V14" s="18"/>
      <c r="W14" s="9"/>
      <c r="X14" s="7"/>
      <c r="Y14" s="7"/>
      <c r="Z14" s="7"/>
      <c r="AA14" s="9"/>
      <c r="AB14" s="9"/>
      <c r="AC14" s="7"/>
      <c r="AD14" s="9"/>
      <c r="AE14" s="9"/>
      <c r="AF14" s="7"/>
    </row>
    <row r="15" spans="1:32" ht="12.75">
      <c r="A15" s="1"/>
      <c r="B15" s="14" t="s">
        <v>25</v>
      </c>
      <c r="C15" s="18">
        <v>978.5</v>
      </c>
      <c r="D15" s="55">
        <v>1695</v>
      </c>
      <c r="E15" s="18">
        <v>1578</v>
      </c>
      <c r="F15" s="18">
        <f t="shared" si="0"/>
        <v>93.09734513274336</v>
      </c>
      <c r="G15" s="18">
        <v>1089.1</v>
      </c>
      <c r="H15" s="55">
        <v>2115</v>
      </c>
      <c r="I15" s="18">
        <v>1882.3</v>
      </c>
      <c r="J15" s="18">
        <f>(I15*100/H15)</f>
        <v>88.99763593380615</v>
      </c>
      <c r="K15" s="18">
        <v>1357.1</v>
      </c>
      <c r="L15" s="18">
        <v>2246</v>
      </c>
      <c r="M15" s="18">
        <v>2250</v>
      </c>
      <c r="N15" s="30">
        <f t="shared" si="1"/>
        <v>100.17809439002671</v>
      </c>
      <c r="O15" s="17">
        <v>2553.2</v>
      </c>
      <c r="P15" s="58">
        <v>3184</v>
      </c>
      <c r="Q15" s="57">
        <v>3145.8</v>
      </c>
      <c r="R15" s="18">
        <f t="shared" si="2"/>
        <v>98.80025125628141</v>
      </c>
      <c r="S15" s="18">
        <v>2796</v>
      </c>
      <c r="T15" s="28">
        <v>3083</v>
      </c>
      <c r="U15" s="16">
        <v>2900</v>
      </c>
      <c r="V15" s="18">
        <f>(U15*100/T15)</f>
        <v>94.06422315926046</v>
      </c>
      <c r="W15" s="9"/>
      <c r="X15" s="7"/>
      <c r="Y15" s="6"/>
      <c r="Z15" s="6"/>
      <c r="AA15" s="9"/>
      <c r="AB15" s="9"/>
      <c r="AC15" s="6"/>
      <c r="AD15" s="9"/>
      <c r="AE15" s="9"/>
      <c r="AF15" s="7"/>
    </row>
    <row r="16" spans="1:32" ht="12.75">
      <c r="A16" s="1"/>
      <c r="B16" s="14" t="s">
        <v>28</v>
      </c>
      <c r="C16" s="18">
        <v>248.1</v>
      </c>
      <c r="D16" s="55">
        <v>434</v>
      </c>
      <c r="E16" s="18">
        <v>433.8</v>
      </c>
      <c r="F16" s="18">
        <f t="shared" si="0"/>
        <v>99.95391705069125</v>
      </c>
      <c r="G16" s="18">
        <v>272.8</v>
      </c>
      <c r="H16" s="55">
        <v>600</v>
      </c>
      <c r="I16" s="18">
        <v>513.1</v>
      </c>
      <c r="J16" s="18">
        <f>(I16*100/H16)</f>
        <v>85.51666666666667</v>
      </c>
      <c r="K16" s="18">
        <v>367.1</v>
      </c>
      <c r="L16" s="18">
        <v>800</v>
      </c>
      <c r="M16" s="18">
        <v>802</v>
      </c>
      <c r="N16" s="30">
        <f t="shared" si="1"/>
        <v>100.25</v>
      </c>
      <c r="O16" s="28">
        <v>396.3</v>
      </c>
      <c r="P16" s="58">
        <v>700</v>
      </c>
      <c r="Q16" s="57">
        <v>718</v>
      </c>
      <c r="R16" s="18">
        <f t="shared" si="2"/>
        <v>102.57142857142857</v>
      </c>
      <c r="S16" s="18">
        <v>500</v>
      </c>
      <c r="T16" s="28">
        <v>690</v>
      </c>
      <c r="U16" s="16">
        <v>695</v>
      </c>
      <c r="V16" s="18">
        <f>(U16*100/T16)</f>
        <v>100.72463768115942</v>
      </c>
      <c r="W16" s="9"/>
      <c r="X16" s="7"/>
      <c r="Y16" s="6"/>
      <c r="Z16" s="6"/>
      <c r="AA16" s="9"/>
      <c r="AB16" s="9"/>
      <c r="AC16" s="6"/>
      <c r="AD16" s="9"/>
      <c r="AE16" s="9"/>
      <c r="AF16" s="7"/>
    </row>
    <row r="17" spans="1:32" ht="12.75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41"/>
      <c r="S17" s="43"/>
      <c r="T17" s="41"/>
      <c r="U17" s="41"/>
      <c r="V17" s="20"/>
      <c r="W17" s="9"/>
      <c r="X17" s="7"/>
      <c r="Y17" s="7"/>
      <c r="Z17" s="7"/>
      <c r="AA17" s="9"/>
      <c r="AB17" s="9"/>
      <c r="AC17" s="6"/>
      <c r="AD17" s="9"/>
      <c r="AE17" s="9"/>
      <c r="AF17" s="7"/>
    </row>
    <row r="18" spans="1:32" ht="12.75">
      <c r="A18" s="1"/>
      <c r="B18" s="33"/>
      <c r="C18" s="23" t="s">
        <v>19</v>
      </c>
      <c r="D18" s="23" t="s">
        <v>9</v>
      </c>
      <c r="E18" s="23" t="s">
        <v>10</v>
      </c>
      <c r="F18" s="54"/>
      <c r="G18" s="23" t="s">
        <v>19</v>
      </c>
      <c r="H18" s="23" t="s">
        <v>9</v>
      </c>
      <c r="I18" s="23" t="s">
        <v>10</v>
      </c>
      <c r="J18" s="54"/>
      <c r="K18" s="23" t="s">
        <v>19</v>
      </c>
      <c r="L18" s="24" t="s">
        <v>9</v>
      </c>
      <c r="M18" s="23" t="s">
        <v>10</v>
      </c>
      <c r="N18" s="23" t="s">
        <v>8</v>
      </c>
      <c r="O18" s="23" t="s">
        <v>19</v>
      </c>
      <c r="P18" s="44" t="s">
        <v>9</v>
      </c>
      <c r="Q18" s="36" t="s">
        <v>29</v>
      </c>
      <c r="R18" s="23" t="s">
        <v>8</v>
      </c>
      <c r="S18" s="23" t="s">
        <v>19</v>
      </c>
      <c r="T18" s="44" t="s">
        <v>9</v>
      </c>
      <c r="U18" s="36" t="s">
        <v>29</v>
      </c>
      <c r="V18" s="23" t="s">
        <v>8</v>
      </c>
      <c r="W18" s="9"/>
      <c r="X18" s="7"/>
      <c r="Y18" s="6"/>
      <c r="Z18" s="6"/>
      <c r="AA18" s="9"/>
      <c r="AB18" s="9"/>
      <c r="AC18" s="6"/>
      <c r="AD18" s="9"/>
      <c r="AE18" s="9"/>
      <c r="AF18" s="7"/>
    </row>
    <row r="19" spans="1:32" ht="12.75">
      <c r="A19" s="1"/>
      <c r="B19" s="38" t="s">
        <v>5</v>
      </c>
      <c r="C19" s="15" t="s">
        <v>35</v>
      </c>
      <c r="D19" s="23" t="s">
        <v>21</v>
      </c>
      <c r="E19" s="23" t="s">
        <v>22</v>
      </c>
      <c r="F19" s="54" t="s">
        <v>8</v>
      </c>
      <c r="G19" s="15" t="s">
        <v>36</v>
      </c>
      <c r="H19" s="23" t="s">
        <v>22</v>
      </c>
      <c r="I19" s="23" t="s">
        <v>11</v>
      </c>
      <c r="J19" s="54" t="s">
        <v>8</v>
      </c>
      <c r="K19" s="23" t="s">
        <v>39</v>
      </c>
      <c r="L19" s="15" t="s">
        <v>11</v>
      </c>
      <c r="M19" s="15" t="s">
        <v>12</v>
      </c>
      <c r="N19" s="15"/>
      <c r="O19" s="15" t="s">
        <v>42</v>
      </c>
      <c r="P19" s="37" t="s">
        <v>12</v>
      </c>
      <c r="Q19" s="37" t="s">
        <v>13</v>
      </c>
      <c r="R19" s="15"/>
      <c r="S19" s="15" t="s">
        <v>43</v>
      </c>
      <c r="T19" s="37" t="s">
        <v>13</v>
      </c>
      <c r="U19" s="37" t="s">
        <v>14</v>
      </c>
      <c r="V19" s="15"/>
      <c r="W19" s="9"/>
      <c r="X19" s="7"/>
      <c r="Y19" s="6"/>
      <c r="Z19" s="6"/>
      <c r="AA19" s="9"/>
      <c r="AB19" s="6"/>
      <c r="AC19" s="6"/>
      <c r="AD19" s="6"/>
      <c r="AE19" s="9"/>
      <c r="AF19" s="7"/>
    </row>
    <row r="20" spans="1:32" ht="12.75">
      <c r="A20" s="1"/>
      <c r="B20" s="34"/>
      <c r="C20" s="16"/>
      <c r="D20" s="17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2"/>
      <c r="B21" s="14" t="s">
        <v>0</v>
      </c>
      <c r="C21" s="17">
        <v>10188.3</v>
      </c>
      <c r="D21" s="17">
        <v>12290</v>
      </c>
      <c r="E21" s="17">
        <v>12198</v>
      </c>
      <c r="F21" s="18">
        <f>(E21*100/D21)</f>
        <v>99.2514239218877</v>
      </c>
      <c r="G21" s="17">
        <v>10363.9</v>
      </c>
      <c r="H21" s="28">
        <v>11451</v>
      </c>
      <c r="I21" s="16">
        <v>11734.8</v>
      </c>
      <c r="J21" s="18">
        <f>(I21*100/H21)</f>
        <v>102.47838616714698</v>
      </c>
      <c r="K21" s="17">
        <v>10344.1</v>
      </c>
      <c r="L21" s="70">
        <f>12490-455</f>
        <v>12035</v>
      </c>
      <c r="M21" s="70">
        <v>12154.4</v>
      </c>
      <c r="N21" s="18">
        <f>(M21*100/L21)</f>
        <v>100.99210635646033</v>
      </c>
      <c r="O21" s="18">
        <v>10325.6</v>
      </c>
      <c r="P21" s="18">
        <v>11747</v>
      </c>
      <c r="Q21" s="32">
        <v>11899.3</v>
      </c>
      <c r="R21" s="18">
        <f>(Q21*100/P21)</f>
        <v>101.2965012343577</v>
      </c>
      <c r="S21" s="18">
        <v>10448.6</v>
      </c>
      <c r="T21" s="18">
        <v>11624</v>
      </c>
      <c r="U21" s="49">
        <v>11566.5</v>
      </c>
      <c r="V21" s="18">
        <f>(U21*100/T21)</f>
        <v>99.50533379215416</v>
      </c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2"/>
      <c r="B22" s="14" t="s">
        <v>1</v>
      </c>
      <c r="C22" s="16">
        <v>5248.3</v>
      </c>
      <c r="D22" s="17">
        <v>12525</v>
      </c>
      <c r="E22" s="17">
        <v>12569.7</v>
      </c>
      <c r="F22" s="18">
        <f>(E22*100/D22)</f>
        <v>100.3568862275449</v>
      </c>
      <c r="G22" s="16">
        <v>5207.1</v>
      </c>
      <c r="H22" s="28">
        <v>11613.7</v>
      </c>
      <c r="I22" s="16">
        <v>11828</v>
      </c>
      <c r="J22" s="18">
        <f>(I22*100/H22)</f>
        <v>101.84523450752128</v>
      </c>
      <c r="K22" s="16">
        <v>5191.9</v>
      </c>
      <c r="L22" s="70">
        <v>12105</v>
      </c>
      <c r="M22" s="70">
        <v>12385.6</v>
      </c>
      <c r="N22" s="18">
        <f>(M22*100/L22)</f>
        <v>102.31805039239984</v>
      </c>
      <c r="O22" s="18">
        <v>5179.8</v>
      </c>
      <c r="P22" s="18">
        <v>12011</v>
      </c>
      <c r="Q22" s="32">
        <v>12057.9</v>
      </c>
      <c r="R22" s="18">
        <f>(Q22*100/P22)</f>
        <v>100.39047539755224</v>
      </c>
      <c r="S22" s="18">
        <v>5338.2</v>
      </c>
      <c r="T22" s="18">
        <v>11799</v>
      </c>
      <c r="U22" s="49">
        <v>11849.8</v>
      </c>
      <c r="V22" s="18">
        <f>(U22*100/T22)</f>
        <v>100.4305449614374</v>
      </c>
      <c r="W22" s="6"/>
      <c r="X22" s="6"/>
      <c r="Y22" s="6"/>
      <c r="Z22" s="6"/>
      <c r="AA22" s="6"/>
      <c r="AB22" s="6"/>
      <c r="AC22" s="6"/>
      <c r="AD22" s="6"/>
      <c r="AE22" s="3"/>
      <c r="AF22" s="6"/>
    </row>
    <row r="23" spans="1:32" ht="12.75">
      <c r="A23" s="2"/>
      <c r="B23" s="14" t="s">
        <v>2</v>
      </c>
      <c r="C23" s="18">
        <v>7847.7</v>
      </c>
      <c r="D23" s="17">
        <v>18596</v>
      </c>
      <c r="E23" s="17">
        <v>18632</v>
      </c>
      <c r="F23" s="18">
        <f>(E23*100/D23)</f>
        <v>100.19359001935901</v>
      </c>
      <c r="G23" s="18">
        <v>7844.2</v>
      </c>
      <c r="H23" s="28">
        <v>17305</v>
      </c>
      <c r="I23" s="16">
        <v>17557.8</v>
      </c>
      <c r="J23" s="18">
        <f>(I23*100/H23)</f>
        <v>101.4608494654724</v>
      </c>
      <c r="K23" s="18">
        <v>7816.9</v>
      </c>
      <c r="L23" s="70">
        <f>18131-16</f>
        <v>18115</v>
      </c>
      <c r="M23" s="70">
        <v>18791</v>
      </c>
      <c r="N23" s="18">
        <f>(M23*100/L23)</f>
        <v>103.73171404913056</v>
      </c>
      <c r="O23" s="18">
        <v>7759</v>
      </c>
      <c r="P23" s="18">
        <v>17665</v>
      </c>
      <c r="Q23" s="32">
        <v>17574.9</v>
      </c>
      <c r="R23" s="18">
        <f>(Q23*100/P23)</f>
        <v>99.48995188225305</v>
      </c>
      <c r="S23" s="18">
        <v>7753.7</v>
      </c>
      <c r="T23" s="18">
        <v>17643</v>
      </c>
      <c r="U23" s="49">
        <v>18032.6</v>
      </c>
      <c r="V23" s="18">
        <f>(U23*100/T23)</f>
        <v>102.20824122881595</v>
      </c>
      <c r="W23" s="3"/>
      <c r="X23" s="3"/>
      <c r="Y23" s="3"/>
      <c r="Z23" s="3"/>
      <c r="AA23" s="3"/>
      <c r="AB23" s="3"/>
      <c r="AC23" s="3"/>
      <c r="AD23" s="3"/>
      <c r="AE23" s="4"/>
      <c r="AF23" s="4"/>
    </row>
    <row r="24" spans="1:32" ht="12.75">
      <c r="A24" s="2"/>
      <c r="B24" s="14" t="s">
        <v>3</v>
      </c>
      <c r="C24" s="18">
        <v>2587.7</v>
      </c>
      <c r="D24" s="17">
        <v>3849</v>
      </c>
      <c r="E24" s="17">
        <v>3860.8</v>
      </c>
      <c r="F24" s="18">
        <f>(E24*100/D24)</f>
        <v>100.30657313587945</v>
      </c>
      <c r="G24" s="18">
        <v>2501.3</v>
      </c>
      <c r="H24" s="28">
        <v>3535</v>
      </c>
      <c r="I24" s="16">
        <v>3582.69</v>
      </c>
      <c r="J24" s="18">
        <f>(I24*100/H24)</f>
        <v>101.34908062234796</v>
      </c>
      <c r="K24" s="18">
        <v>2497.1</v>
      </c>
      <c r="L24" s="70">
        <v>3707</v>
      </c>
      <c r="M24" s="70">
        <v>3734.3</v>
      </c>
      <c r="N24" s="18">
        <f>(M24*100/L24)</f>
        <v>100.73644456433775</v>
      </c>
      <c r="O24" s="18">
        <v>2479.6</v>
      </c>
      <c r="P24" s="18">
        <v>3573</v>
      </c>
      <c r="Q24" s="32">
        <v>3623.4</v>
      </c>
      <c r="R24" s="18">
        <f>(Q24*100/P24)</f>
        <v>101.41057934508817</v>
      </c>
      <c r="S24" s="18">
        <v>2564.6</v>
      </c>
      <c r="T24" s="18">
        <v>3654</v>
      </c>
      <c r="U24" s="49">
        <v>3775.9</v>
      </c>
      <c r="V24" s="18">
        <f>(U24*100/T24)</f>
        <v>103.33607006020799</v>
      </c>
      <c r="W24" s="6"/>
      <c r="X24" s="6"/>
      <c r="Y24" s="6"/>
      <c r="Z24" s="6"/>
      <c r="AA24" s="7"/>
      <c r="AB24" s="6"/>
      <c r="AC24" s="6"/>
      <c r="AD24" s="5"/>
      <c r="AE24" s="5"/>
      <c r="AF24" s="5"/>
    </row>
    <row r="25" spans="1:32" ht="12.75">
      <c r="A25" s="2"/>
      <c r="B25" s="16"/>
      <c r="C25" s="18"/>
      <c r="D25" s="15"/>
      <c r="E25" s="15"/>
      <c r="F25" s="14"/>
      <c r="G25" s="18"/>
      <c r="H25" s="28"/>
      <c r="I25" s="16"/>
      <c r="J25" s="14"/>
      <c r="K25" s="18"/>
      <c r="L25" s="70"/>
      <c r="M25" s="70"/>
      <c r="N25" s="14"/>
      <c r="O25" s="14"/>
      <c r="P25" s="14"/>
      <c r="Q25" s="14"/>
      <c r="R25" s="14"/>
      <c r="S25" s="14"/>
      <c r="T25" s="45"/>
      <c r="U25" s="14"/>
      <c r="V25" s="14"/>
      <c r="W25" s="7"/>
      <c r="X25" s="7"/>
      <c r="Y25" s="7"/>
      <c r="Z25" s="9"/>
      <c r="AA25" s="9"/>
      <c r="AB25" s="7"/>
      <c r="AC25" s="9"/>
      <c r="AD25" s="9"/>
      <c r="AE25" s="8"/>
      <c r="AF25" s="11"/>
    </row>
    <row r="26" spans="1:32" ht="12.75">
      <c r="A26" s="2"/>
      <c r="B26" s="14" t="s">
        <v>40</v>
      </c>
      <c r="C26" s="18">
        <f>SUM(C21:C25)</f>
        <v>25872</v>
      </c>
      <c r="D26" s="17">
        <f>SUM(D21:D25)</f>
        <v>47260</v>
      </c>
      <c r="E26" s="17">
        <f>SUM(E21:E25)</f>
        <v>47260.5</v>
      </c>
      <c r="F26" s="59">
        <f>(E26*100/D26)</f>
        <v>100.0010579771477</v>
      </c>
      <c r="G26" s="18">
        <f>SUM(G21:G25)</f>
        <v>25916.5</v>
      </c>
      <c r="H26" s="18">
        <f>SUM(H21:H25)</f>
        <v>43904.7</v>
      </c>
      <c r="I26" s="18">
        <f>SUM(I21:I25)</f>
        <v>44703.29</v>
      </c>
      <c r="J26" s="59">
        <f>(I26*100/H26)</f>
        <v>101.81891688133618</v>
      </c>
      <c r="K26" s="18">
        <f>SUM(K21:K25)</f>
        <v>25850</v>
      </c>
      <c r="L26" s="71">
        <f>SUM(L21:L25)</f>
        <v>45962</v>
      </c>
      <c r="M26" s="71">
        <f>SUM(M21:M25)</f>
        <v>47065.3</v>
      </c>
      <c r="N26" s="59">
        <f>(M26*100/L26)</f>
        <v>102.40046125059833</v>
      </c>
      <c r="O26" s="71">
        <f>SUM(O21:O25)</f>
        <v>25744</v>
      </c>
      <c r="P26" s="71">
        <f>SUM(P21:P25)</f>
        <v>44996</v>
      </c>
      <c r="Q26" s="71">
        <f>SUM(Q21:Q25)</f>
        <v>45155.5</v>
      </c>
      <c r="R26" s="59">
        <f>(Q26*100/P26)</f>
        <v>100.35447595341809</v>
      </c>
      <c r="S26" s="71">
        <f>SUM(S21:S25)</f>
        <v>26105.1</v>
      </c>
      <c r="T26" s="71">
        <f>SUM(T21:T25)</f>
        <v>44720</v>
      </c>
      <c r="U26" s="71">
        <f>SUM(U21:U25)</f>
        <v>45224.799999999996</v>
      </c>
      <c r="V26" s="59">
        <f>(U26*100/T26)</f>
        <v>101.12880143112702</v>
      </c>
      <c r="W26" s="7"/>
      <c r="X26" s="6"/>
      <c r="Y26" s="6"/>
      <c r="Z26" s="9"/>
      <c r="AA26" s="9"/>
      <c r="AB26" s="6"/>
      <c r="AC26" s="9"/>
      <c r="AD26" s="9"/>
      <c r="AE26" s="10"/>
      <c r="AF26" s="11"/>
    </row>
    <row r="27" spans="1:32" ht="12.75">
      <c r="A27" s="2"/>
      <c r="B27" s="14" t="s">
        <v>24</v>
      </c>
      <c r="C27" s="18"/>
      <c r="D27" s="31"/>
      <c r="E27" s="31"/>
      <c r="F27" s="18"/>
      <c r="G27" s="18"/>
      <c r="H27" s="28"/>
      <c r="I27" s="16"/>
      <c r="J27" s="18"/>
      <c r="K27" s="18"/>
      <c r="L27" s="47"/>
      <c r="M27" s="70"/>
      <c r="N27" s="18"/>
      <c r="O27" s="18"/>
      <c r="P27" s="18"/>
      <c r="Q27" s="18"/>
      <c r="R27" s="18"/>
      <c r="S27" s="18"/>
      <c r="T27" s="18"/>
      <c r="U27" s="18"/>
      <c r="V27" s="18"/>
      <c r="W27" s="7"/>
      <c r="X27" s="6"/>
      <c r="Y27" s="6"/>
      <c r="Z27" s="9"/>
      <c r="AA27" s="9"/>
      <c r="AB27" s="6"/>
      <c r="AC27" s="9"/>
      <c r="AD27" s="9"/>
      <c r="AE27" s="9"/>
      <c r="AF27" s="11"/>
    </row>
    <row r="28" spans="1:32" ht="12.75">
      <c r="A28" s="2"/>
      <c r="B28" s="14" t="s">
        <v>25</v>
      </c>
      <c r="C28" s="31">
        <v>2680</v>
      </c>
      <c r="D28" s="17">
        <v>3084</v>
      </c>
      <c r="E28" s="17">
        <v>3100</v>
      </c>
      <c r="F28" s="18">
        <f>(E28*100/D28)</f>
        <v>100.51880674448768</v>
      </c>
      <c r="G28" s="31">
        <v>2700</v>
      </c>
      <c r="H28" s="28">
        <v>3045</v>
      </c>
      <c r="I28" s="16">
        <v>3100</v>
      </c>
      <c r="J28" s="18">
        <f>(I28*100/H28)</f>
        <v>101.80623973727423</v>
      </c>
      <c r="K28" s="31">
        <v>2632</v>
      </c>
      <c r="L28" s="47">
        <v>3110</v>
      </c>
      <c r="M28" s="70">
        <v>3203</v>
      </c>
      <c r="N28" s="18">
        <f>(M28*100/L28)</f>
        <v>102.9903536977492</v>
      </c>
      <c r="O28" s="18">
        <v>3309.9</v>
      </c>
      <c r="P28" s="18">
        <v>2989</v>
      </c>
      <c r="Q28" s="32">
        <v>3034.5</v>
      </c>
      <c r="R28" s="18">
        <f>(Q28*100/P28)</f>
        <v>101.52224824355972</v>
      </c>
      <c r="S28" s="18">
        <v>3292.9</v>
      </c>
      <c r="T28" s="18">
        <v>3000</v>
      </c>
      <c r="U28" s="32">
        <v>2956.6</v>
      </c>
      <c r="V28" s="18">
        <f>(U28*100/T28)</f>
        <v>98.55333333333333</v>
      </c>
      <c r="W28" s="7"/>
      <c r="X28" s="7"/>
      <c r="Y28" s="7"/>
      <c r="Z28" s="9"/>
      <c r="AA28" s="9"/>
      <c r="AB28" s="6"/>
      <c r="AC28" s="9"/>
      <c r="AD28" s="9"/>
      <c r="AE28" s="9"/>
      <c r="AF28" s="11"/>
    </row>
    <row r="29" spans="1:32" ht="12.75">
      <c r="A29" s="2"/>
      <c r="B29" s="14" t="s">
        <v>28</v>
      </c>
      <c r="C29" s="18">
        <v>520</v>
      </c>
      <c r="D29" s="17">
        <v>570</v>
      </c>
      <c r="E29" s="17">
        <v>600</v>
      </c>
      <c r="F29" s="18">
        <f>(E29*100/D29)</f>
        <v>105.26315789473684</v>
      </c>
      <c r="G29" s="18">
        <v>520</v>
      </c>
      <c r="H29" s="28">
        <v>272</v>
      </c>
      <c r="I29" s="16">
        <v>322</v>
      </c>
      <c r="J29" s="18">
        <f>(I29*100/H29)</f>
        <v>118.38235294117646</v>
      </c>
      <c r="K29" s="18">
        <v>481</v>
      </c>
      <c r="L29" s="69">
        <v>225</v>
      </c>
      <c r="M29" s="72">
        <v>274.7</v>
      </c>
      <c r="N29" s="18">
        <f>(M29*100/L29)</f>
        <v>122.08888888888889</v>
      </c>
      <c r="O29" s="18">
        <v>468.2</v>
      </c>
      <c r="P29" s="18">
        <v>225</v>
      </c>
      <c r="Q29" s="32">
        <v>265.8</v>
      </c>
      <c r="R29" s="18">
        <f>(Q29*100/P29)</f>
        <v>118.13333333333334</v>
      </c>
      <c r="S29" s="18">
        <v>427.9</v>
      </c>
      <c r="T29" s="18">
        <v>231</v>
      </c>
      <c r="U29" s="32">
        <v>245</v>
      </c>
      <c r="V29" s="18">
        <f>(U29*100/T29)</f>
        <v>106.06060606060606</v>
      </c>
      <c r="W29" s="7"/>
      <c r="X29" s="6"/>
      <c r="Y29" s="6"/>
      <c r="Z29" s="9"/>
      <c r="AA29" s="9"/>
      <c r="AB29" s="6"/>
      <c r="AC29" s="9"/>
      <c r="AD29" s="9"/>
      <c r="AE29" s="9"/>
      <c r="AF29" s="9"/>
    </row>
    <row r="30" spans="1:28" ht="12.75">
      <c r="A30" s="2"/>
      <c r="B30" s="5"/>
      <c r="C30" s="20"/>
      <c r="D30" s="20"/>
      <c r="E30" s="20"/>
      <c r="F30" s="19"/>
      <c r="G30" s="19"/>
      <c r="H30" s="20"/>
      <c r="I30" s="19"/>
      <c r="J30" s="19"/>
      <c r="K30" s="2"/>
      <c r="L30" s="2"/>
      <c r="M30" s="2"/>
      <c r="N30" s="2"/>
      <c r="O30" s="20"/>
      <c r="P30" s="20"/>
      <c r="Q30" s="2"/>
      <c r="R30" s="2"/>
      <c r="S30" s="6"/>
      <c r="T30" s="6"/>
      <c r="U30" s="6"/>
      <c r="V30" s="9"/>
      <c r="W30" s="6"/>
      <c r="X30" s="6"/>
      <c r="Y30" s="6"/>
      <c r="Z30" s="9"/>
      <c r="AA30" s="9"/>
      <c r="AB30" s="11"/>
    </row>
    <row r="31" spans="1:23" ht="12.75">
      <c r="A31" s="2"/>
      <c r="B31" s="16"/>
      <c r="C31" s="23" t="s">
        <v>19</v>
      </c>
      <c r="D31" s="23" t="s">
        <v>9</v>
      </c>
      <c r="E31" s="23" t="s">
        <v>10</v>
      </c>
      <c r="F31" s="51" t="s">
        <v>8</v>
      </c>
      <c r="G31" s="23" t="s">
        <v>19</v>
      </c>
      <c r="H31" s="23" t="s">
        <v>9</v>
      </c>
      <c r="I31" s="23" t="s">
        <v>10</v>
      </c>
      <c r="J31" s="51" t="s">
        <v>8</v>
      </c>
      <c r="K31" s="23" t="s">
        <v>19</v>
      </c>
      <c r="L31" s="50" t="s">
        <v>27</v>
      </c>
      <c r="M31" s="50" t="s">
        <v>27</v>
      </c>
      <c r="N31" s="51" t="s">
        <v>8</v>
      </c>
      <c r="O31" s="6"/>
      <c r="P31" s="9"/>
      <c r="Q31" s="6"/>
      <c r="R31" s="6"/>
      <c r="S31" s="9"/>
      <c r="T31" s="6"/>
      <c r="U31" s="9"/>
      <c r="V31" s="9"/>
      <c r="W31" s="10"/>
    </row>
    <row r="32" spans="1:14" ht="12.75">
      <c r="A32" s="2"/>
      <c r="B32" s="46" t="s">
        <v>5</v>
      </c>
      <c r="C32" s="15" t="s">
        <v>41</v>
      </c>
      <c r="D32" s="23" t="s">
        <v>14</v>
      </c>
      <c r="E32" s="23" t="s">
        <v>46</v>
      </c>
      <c r="F32" s="52"/>
      <c r="G32" s="15" t="s">
        <v>47</v>
      </c>
      <c r="H32" s="23" t="s">
        <v>46</v>
      </c>
      <c r="I32" s="23" t="s">
        <v>15</v>
      </c>
      <c r="J32" s="52"/>
      <c r="K32" s="15" t="s">
        <v>49</v>
      </c>
      <c r="L32" s="52" t="s">
        <v>9</v>
      </c>
      <c r="M32" s="50" t="s">
        <v>29</v>
      </c>
      <c r="N32" s="52"/>
    </row>
    <row r="33" spans="1:14" ht="12.75">
      <c r="A33" s="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5" ht="12.75">
      <c r="A34" s="2"/>
      <c r="B34" s="14" t="s">
        <v>0</v>
      </c>
      <c r="C34" s="47">
        <v>10590</v>
      </c>
      <c r="D34" s="18">
        <v>11830</v>
      </c>
      <c r="E34" s="18">
        <v>11920.4</v>
      </c>
      <c r="F34" s="18">
        <f>(E34*100/D34)</f>
        <v>100.76415891800507</v>
      </c>
      <c r="G34" s="47">
        <v>10464.5</v>
      </c>
      <c r="H34" s="18">
        <v>11033</v>
      </c>
      <c r="I34" s="18">
        <v>12232.5</v>
      </c>
      <c r="J34" s="18">
        <f>(I34*100/H34)</f>
        <v>110.8719296655488</v>
      </c>
      <c r="K34" s="18">
        <v>9902.3</v>
      </c>
      <c r="L34" s="18">
        <f aca="true" t="shared" si="3" ref="L34:M37">D8+H8+L8+P8+T8+D21+H21+L21+P21+T21+D34+H34</f>
        <v>140581</v>
      </c>
      <c r="M34" s="18">
        <f t="shared" si="3"/>
        <v>139869.7</v>
      </c>
      <c r="N34" s="18">
        <f>(M34*100/L34)</f>
        <v>99.49402835376048</v>
      </c>
      <c r="O34" s="77"/>
    </row>
    <row r="35" spans="1:15" ht="12.75">
      <c r="A35" s="2"/>
      <c r="B35" s="14" t="s">
        <v>1</v>
      </c>
      <c r="C35" s="47">
        <v>5365.3</v>
      </c>
      <c r="D35" s="18">
        <v>12020</v>
      </c>
      <c r="E35" s="18">
        <v>12094.9</v>
      </c>
      <c r="F35" s="18">
        <f>(E35*100/D35)</f>
        <v>100.62312811980033</v>
      </c>
      <c r="G35" s="47">
        <v>5313.9</v>
      </c>
      <c r="H35" s="18">
        <v>11509</v>
      </c>
      <c r="I35" s="18">
        <v>12140.3</v>
      </c>
      <c r="J35" s="18">
        <f>(I35*100/H35)</f>
        <v>105.48527239551655</v>
      </c>
      <c r="K35" s="18">
        <v>5000.2</v>
      </c>
      <c r="L35" s="18">
        <f t="shared" si="3"/>
        <v>145396.7</v>
      </c>
      <c r="M35" s="18">
        <f t="shared" si="3"/>
        <v>145591.5</v>
      </c>
      <c r="N35" s="18">
        <f>(M35*100/L35)</f>
        <v>100.13397828148781</v>
      </c>
      <c r="O35" s="77"/>
    </row>
    <row r="36" spans="1:15" ht="12.75">
      <c r="A36" s="2"/>
      <c r="B36" s="14" t="s">
        <v>2</v>
      </c>
      <c r="C36" s="47">
        <v>7460</v>
      </c>
      <c r="D36" s="18">
        <v>17259</v>
      </c>
      <c r="E36" s="18">
        <v>17352.4</v>
      </c>
      <c r="F36" s="18">
        <f>(E36*100/D36)</f>
        <v>100.54116692740021</v>
      </c>
      <c r="G36" s="47">
        <v>7245</v>
      </c>
      <c r="H36" s="18">
        <v>16945</v>
      </c>
      <c r="I36" s="18">
        <v>17948.1</v>
      </c>
      <c r="J36" s="18">
        <f>(I36*100/H36)</f>
        <v>105.9197403363824</v>
      </c>
      <c r="K36" s="18">
        <v>6750</v>
      </c>
      <c r="L36" s="18">
        <f t="shared" si="3"/>
        <v>212395</v>
      </c>
      <c r="M36" s="18">
        <f t="shared" si="3"/>
        <v>213580.10000000003</v>
      </c>
      <c r="N36" s="18">
        <f>(M36*100/L36)</f>
        <v>100.55796982038186</v>
      </c>
      <c r="O36" s="77"/>
    </row>
    <row r="37" spans="1:15" ht="12.75">
      <c r="A37" s="2"/>
      <c r="B37" s="14" t="s">
        <v>3</v>
      </c>
      <c r="C37" s="48">
        <v>2461.3</v>
      </c>
      <c r="D37" s="18">
        <v>3766</v>
      </c>
      <c r="E37" s="18">
        <v>3815</v>
      </c>
      <c r="F37" s="18">
        <f>(E37*100/D37)</f>
        <v>101.30111524163569</v>
      </c>
      <c r="G37" s="48">
        <v>2444.3</v>
      </c>
      <c r="H37" s="18">
        <v>3606</v>
      </c>
      <c r="I37" s="18">
        <v>3955.5</v>
      </c>
      <c r="J37" s="18">
        <f>(I37*100/H37)</f>
        <v>109.69217970049917</v>
      </c>
      <c r="K37" s="18">
        <v>2258</v>
      </c>
      <c r="L37" s="18">
        <f t="shared" si="3"/>
        <v>44420</v>
      </c>
      <c r="M37" s="18">
        <f t="shared" si="3"/>
        <v>44460.49</v>
      </c>
      <c r="N37" s="18">
        <f>(M37*100/L37)</f>
        <v>100.09115263394867</v>
      </c>
      <c r="O37" s="77"/>
    </row>
    <row r="38" spans="1:15" ht="12.75">
      <c r="A38" s="2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7"/>
    </row>
    <row r="39" spans="1:15" ht="12.75">
      <c r="A39" s="2"/>
      <c r="B39" s="14" t="s">
        <v>4</v>
      </c>
      <c r="C39" s="71">
        <f>SUM(C34:C38)</f>
        <v>25876.6</v>
      </c>
      <c r="D39" s="71">
        <f>SUM(D34:D38)</f>
        <v>44875</v>
      </c>
      <c r="E39" s="71">
        <f>SUM(E34:E38)</f>
        <v>45182.7</v>
      </c>
      <c r="F39" s="59">
        <f>(E39*100/D39)</f>
        <v>100.68568245125348</v>
      </c>
      <c r="G39" s="71">
        <f>SUM(G34:G38)</f>
        <v>25467.7</v>
      </c>
      <c r="H39" s="71">
        <f>SUM(H34:H38)</f>
        <v>43093</v>
      </c>
      <c r="I39" s="71">
        <f>SUM(I34:I38)</f>
        <v>46276.399999999994</v>
      </c>
      <c r="J39" s="59">
        <f>(I39*100/H39)</f>
        <v>107.38727867635113</v>
      </c>
      <c r="K39" s="71">
        <f>SUM(K34:K38)</f>
        <v>23910.5</v>
      </c>
      <c r="L39" s="71">
        <f>SUM(L34:L38)</f>
        <v>542792.7</v>
      </c>
      <c r="M39" s="71">
        <f>SUM(M34:M38)</f>
        <v>543501.79</v>
      </c>
      <c r="N39" s="59">
        <f>(M39*100/L39)</f>
        <v>100.13063735013387</v>
      </c>
      <c r="O39" s="77"/>
    </row>
    <row r="40" spans="1:14" ht="12.75">
      <c r="A40" s="2"/>
      <c r="B40" s="14" t="s">
        <v>24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2"/>
      <c r="B41" s="14" t="s">
        <v>25</v>
      </c>
      <c r="C41" s="18">
        <v>3328.2</v>
      </c>
      <c r="D41" s="18">
        <v>3042</v>
      </c>
      <c r="E41" s="18">
        <v>3047.6</v>
      </c>
      <c r="F41" s="18">
        <f>(E41*100/D41)</f>
        <v>100.18408941485865</v>
      </c>
      <c r="G41" s="18">
        <v>3348.1</v>
      </c>
      <c r="H41" s="18">
        <v>2816</v>
      </c>
      <c r="I41" s="18">
        <v>3200.9</v>
      </c>
      <c r="J41" s="18">
        <f>(I41*100/H41)</f>
        <v>113.66832386363636</v>
      </c>
      <c r="K41" s="18">
        <v>3145.1</v>
      </c>
      <c r="L41" s="18">
        <f>D15+H15+L15+P15+T15+D28+H28+L28+P28+T28+D41+H41</f>
        <v>33409</v>
      </c>
      <c r="M41" s="18">
        <f>E15+I15+M15+Q15+U15+E28+I28+M28+Q28+U28+E41+I41</f>
        <v>33398.7</v>
      </c>
      <c r="N41" s="18">
        <f>(M41*100/L41)</f>
        <v>99.969169984136</v>
      </c>
    </row>
    <row r="42" spans="1:14" ht="12.75">
      <c r="A42" s="2"/>
      <c r="B42" s="14" t="s">
        <v>28</v>
      </c>
      <c r="C42" s="18">
        <v>420.3</v>
      </c>
      <c r="D42" s="18">
        <v>221</v>
      </c>
      <c r="E42" s="18">
        <v>224.5</v>
      </c>
      <c r="F42" s="18">
        <f>(E42*100/D42)</f>
        <v>101.58371040723982</v>
      </c>
      <c r="G42" s="18">
        <v>420</v>
      </c>
      <c r="H42" s="18">
        <v>310</v>
      </c>
      <c r="I42" s="18">
        <v>325</v>
      </c>
      <c r="J42" s="18">
        <f>(I42*100/H42)</f>
        <v>104.83870967741936</v>
      </c>
      <c r="K42" s="18">
        <v>510</v>
      </c>
      <c r="L42" s="18">
        <f>D16+H16+L16+P16+T16+D29+H29+L29+P29+T29+D42+H42</f>
        <v>5278</v>
      </c>
      <c r="M42" s="18">
        <f>E16+I16+M16+Q16+U16+E29+I29+M29+Q29+U29+E42+I42</f>
        <v>5418.900000000001</v>
      </c>
      <c r="N42" s="18">
        <f>(M42*100/L42)</f>
        <v>102.66957180750285</v>
      </c>
    </row>
    <row r="43" spans="1:18" ht="12.75">
      <c r="A43" s="2"/>
      <c r="B43" s="5"/>
      <c r="C43" s="20"/>
      <c r="D43" s="20"/>
      <c r="E43" s="25"/>
      <c r="F43" s="25"/>
      <c r="G43" s="20"/>
      <c r="H43" s="20"/>
      <c r="I43" s="5"/>
      <c r="J43" s="5"/>
      <c r="K43" s="5"/>
      <c r="L43" s="5"/>
      <c r="M43" s="5"/>
      <c r="N43" s="5"/>
      <c r="O43" s="2"/>
      <c r="P43" s="2"/>
      <c r="Q43" s="5"/>
      <c r="R43" s="5"/>
    </row>
    <row r="44" spans="1:22" ht="12.75">
      <c r="A44" s="2"/>
      <c r="B44" s="2"/>
      <c r="C44" s="6"/>
      <c r="D44" s="6"/>
      <c r="E44" s="6"/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2"/>
      <c r="T44" s="2"/>
      <c r="U44" s="5"/>
      <c r="V44" s="5"/>
    </row>
    <row r="45" spans="1:22" ht="12.75">
      <c r="A45" s="2"/>
      <c r="B45" s="2"/>
      <c r="C45" s="6"/>
      <c r="D45" s="6"/>
      <c r="E45" s="6"/>
      <c r="F45" s="6"/>
      <c r="G45" s="6"/>
      <c r="H45" s="6"/>
      <c r="I45" s="5" t="s">
        <v>26</v>
      </c>
      <c r="J45" s="5"/>
      <c r="K45" s="5"/>
      <c r="L45" s="5"/>
      <c r="M45" s="5"/>
      <c r="N45" s="5"/>
      <c r="O45" s="5"/>
      <c r="P45" s="5"/>
      <c r="Q45" s="5"/>
      <c r="R45" s="5"/>
      <c r="S45" s="2"/>
      <c r="T45" s="2"/>
      <c r="U45" s="5"/>
      <c r="V45" s="5"/>
    </row>
    <row r="46" spans="1:22" ht="12.75">
      <c r="A46" s="2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"/>
      <c r="T46" s="2"/>
      <c r="U46" s="5"/>
      <c r="V46" s="5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1"/>
      <c r="L48" s="27"/>
      <c r="M48" s="27"/>
      <c r="N48" s="26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2"/>
      <c r="L49" s="27"/>
      <c r="M49" s="27"/>
      <c r="N49" s="19"/>
      <c r="O49" s="2"/>
      <c r="P49" s="2"/>
      <c r="Q49" s="2"/>
      <c r="R49" s="2"/>
      <c r="S49" s="2"/>
      <c r="T49" s="2"/>
      <c r="U49" s="2"/>
      <c r="V49" s="2"/>
    </row>
    <row r="50" spans="2:18" ht="12.75"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5"/>
      <c r="N50" s="5"/>
      <c r="O50" s="12"/>
      <c r="P50" s="12"/>
      <c r="Q50" s="12"/>
      <c r="R50" s="12"/>
    </row>
    <row r="51" spans="2:18" ht="12.75">
      <c r="B51" s="7"/>
      <c r="C51" s="7"/>
      <c r="D51" s="7"/>
      <c r="E51" s="9"/>
      <c r="F51" s="7"/>
      <c r="G51" s="7"/>
      <c r="H51" s="7"/>
      <c r="I51" s="9"/>
      <c r="J51" s="9"/>
      <c r="K51" s="7"/>
      <c r="L51" s="9"/>
      <c r="M51" s="9"/>
      <c r="N51" s="8"/>
      <c r="O51" s="9"/>
      <c r="P51" s="9"/>
      <c r="Q51" s="9"/>
      <c r="R51" s="9"/>
    </row>
    <row r="52" spans="2:18" ht="12.75">
      <c r="B52" s="7"/>
      <c r="C52" s="6"/>
      <c r="D52" s="6"/>
      <c r="E52" s="9"/>
      <c r="F52" s="7"/>
      <c r="G52" s="6"/>
      <c r="H52" s="6"/>
      <c r="I52" s="9"/>
      <c r="J52" s="9"/>
      <c r="K52" s="6"/>
      <c r="L52" s="9"/>
      <c r="M52" s="9"/>
      <c r="N52" s="10"/>
      <c r="O52" s="9"/>
      <c r="P52" s="9"/>
      <c r="Q52" s="9"/>
      <c r="R52" s="9"/>
    </row>
    <row r="53" spans="2:18" ht="12.75">
      <c r="B53" s="7"/>
      <c r="C53" s="6"/>
      <c r="D53" s="6"/>
      <c r="E53" s="9"/>
      <c r="F53" s="7"/>
      <c r="G53" s="6"/>
      <c r="H53" s="6"/>
      <c r="I53" s="9"/>
      <c r="J53" s="9"/>
      <c r="K53" s="6"/>
      <c r="L53" s="9"/>
      <c r="M53" s="9"/>
      <c r="N53" s="9"/>
      <c r="O53" s="9"/>
      <c r="P53" s="9"/>
      <c r="Q53" s="9"/>
      <c r="R53" s="9"/>
    </row>
    <row r="54" spans="2:18" ht="12.75">
      <c r="B54" s="7"/>
      <c r="C54" s="6"/>
      <c r="D54" s="7"/>
      <c r="E54" s="9"/>
      <c r="F54" s="7"/>
      <c r="G54" s="7"/>
      <c r="H54" s="7"/>
      <c r="I54" s="9"/>
      <c r="J54" s="9"/>
      <c r="K54" s="6"/>
      <c r="L54" s="9"/>
      <c r="M54" s="9"/>
      <c r="N54" s="9"/>
      <c r="O54" s="9"/>
      <c r="P54" s="9"/>
      <c r="Q54" s="9"/>
      <c r="R54" s="9"/>
    </row>
    <row r="55" spans="2:18" ht="12.75">
      <c r="B55" s="7"/>
      <c r="C55" s="6"/>
      <c r="D55" s="6"/>
      <c r="E55" s="9"/>
      <c r="F55" s="7"/>
      <c r="G55" s="6"/>
      <c r="H55" s="6"/>
      <c r="I55" s="9"/>
      <c r="J55" s="9"/>
      <c r="K55" s="6"/>
      <c r="L55" s="9"/>
      <c r="M55" s="9"/>
      <c r="N55" s="9"/>
      <c r="O55" s="12"/>
      <c r="P55" s="12"/>
      <c r="Q55" s="9"/>
      <c r="R55" s="12"/>
    </row>
    <row r="56" spans="2:18" ht="12.75">
      <c r="B56" s="6"/>
      <c r="C56" s="6"/>
      <c r="D56" s="6"/>
      <c r="E56" s="9"/>
      <c r="F56" s="6"/>
      <c r="G56" s="6"/>
      <c r="H56" s="6"/>
      <c r="I56" s="9"/>
      <c r="J56" s="6"/>
      <c r="K56" s="6"/>
      <c r="L56" s="6"/>
      <c r="M56" s="9"/>
      <c r="N56" s="9"/>
      <c r="O56" s="9"/>
      <c r="P56" s="9"/>
      <c r="Q56" s="9"/>
      <c r="R56" s="9"/>
    </row>
    <row r="57" spans="2:17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2.75">
      <c r="B59" s="12"/>
      <c r="C59" s="12"/>
      <c r="D59" s="12"/>
      <c r="E59" s="12"/>
      <c r="F59" s="12"/>
      <c r="G59" s="6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2.75">
      <c r="B60" s="12"/>
      <c r="C60" s="12"/>
      <c r="D60" s="12"/>
      <c r="E60" s="12"/>
      <c r="F60" s="12"/>
      <c r="G60" s="6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0.74609375" style="0" customWidth="1"/>
    <col min="2" max="2" width="23.875" style="0" customWidth="1"/>
    <col min="3" max="3" width="6.375" style="0" customWidth="1"/>
    <col min="4" max="4" width="6.75390625" style="0" customWidth="1"/>
    <col min="5" max="5" width="6.875" style="0" customWidth="1"/>
    <col min="6" max="6" width="4.375" style="0" customWidth="1"/>
    <col min="7" max="7" width="7.125" style="0" customWidth="1"/>
    <col min="8" max="8" width="6.875" style="0" customWidth="1"/>
    <col min="9" max="9" width="7.125" style="0" customWidth="1"/>
    <col min="10" max="10" width="6.00390625" style="0" customWidth="1"/>
    <col min="11" max="11" width="6.875" style="0" customWidth="1"/>
    <col min="12" max="13" width="6.125" style="0" customWidth="1"/>
    <col min="14" max="14" width="5.875" style="0" customWidth="1"/>
    <col min="15" max="15" width="7.375" style="0" customWidth="1"/>
    <col min="16" max="16" width="6.00390625" style="0" customWidth="1"/>
    <col min="17" max="17" width="7.375" style="0" customWidth="1"/>
    <col min="18" max="18" width="6.25390625" style="0" customWidth="1"/>
    <col min="19" max="19" width="7.125" style="0" customWidth="1"/>
    <col min="20" max="20" width="6.375" style="0" customWidth="1"/>
    <col min="21" max="21" width="6.625" style="0" customWidth="1"/>
    <col min="22" max="22" width="5.875" style="0" customWidth="1"/>
    <col min="23" max="23" width="8.125" style="0" customWidth="1"/>
    <col min="24" max="24" width="8.00390625" style="0" customWidth="1"/>
    <col min="25" max="25" width="7.125" style="0" customWidth="1"/>
    <col min="26" max="26" width="4.375" style="0" customWidth="1"/>
  </cols>
  <sheetData>
    <row r="1" s="78" customFormat="1" ht="9.75"/>
    <row r="2" spans="1:26" ht="12.75">
      <c r="A2" s="2"/>
      <c r="B2" s="2"/>
      <c r="C2" s="2"/>
      <c r="D2" s="2"/>
      <c r="E2" s="13"/>
      <c r="F2" s="13"/>
      <c r="G2" s="13" t="s">
        <v>7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"/>
      <c r="C3" s="1"/>
      <c r="D3" s="1"/>
      <c r="E3" s="13" t="s">
        <v>79</v>
      </c>
      <c r="F3" s="13"/>
      <c r="G3" s="13"/>
      <c r="H3" s="13"/>
      <c r="I3" s="13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2"/>
    </row>
    <row r="4" spans="2:25" s="78" customFormat="1" ht="9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79"/>
      <c r="P4" s="79"/>
      <c r="Q4" s="79"/>
      <c r="R4" s="79"/>
      <c r="S4" s="79"/>
      <c r="T4" s="79"/>
      <c r="U4" s="79"/>
      <c r="W4" s="79"/>
      <c r="X4" s="79"/>
      <c r="Y4" s="79"/>
    </row>
    <row r="5" spans="1:26" ht="12.75">
      <c r="A5" s="1"/>
      <c r="B5" s="33"/>
      <c r="C5" s="23" t="s">
        <v>19</v>
      </c>
      <c r="D5" s="24" t="s">
        <v>9</v>
      </c>
      <c r="E5" s="23" t="s">
        <v>10</v>
      </c>
      <c r="F5" s="23" t="s">
        <v>8</v>
      </c>
      <c r="G5" s="23" t="s">
        <v>19</v>
      </c>
      <c r="H5" s="76" t="s">
        <v>9</v>
      </c>
      <c r="I5" s="23" t="s">
        <v>10</v>
      </c>
      <c r="J5" s="103" t="s">
        <v>8</v>
      </c>
      <c r="K5" s="14" t="s">
        <v>19</v>
      </c>
      <c r="L5" s="24" t="s">
        <v>9</v>
      </c>
      <c r="M5" s="23" t="s">
        <v>10</v>
      </c>
      <c r="N5" s="23" t="s">
        <v>8</v>
      </c>
      <c r="O5" s="14" t="s">
        <v>19</v>
      </c>
      <c r="P5" s="24" t="s">
        <v>9</v>
      </c>
      <c r="Q5" s="23" t="s">
        <v>10</v>
      </c>
      <c r="R5" s="23" t="s">
        <v>8</v>
      </c>
      <c r="S5" s="14" t="s">
        <v>19</v>
      </c>
      <c r="T5" s="107" t="s">
        <v>74</v>
      </c>
      <c r="U5" s="108"/>
      <c r="V5" s="103" t="s">
        <v>8</v>
      </c>
      <c r="W5" s="21"/>
      <c r="X5" s="27"/>
      <c r="Y5" s="26"/>
      <c r="Z5" s="26"/>
    </row>
    <row r="6" spans="1:26" ht="12.75">
      <c r="A6" s="1"/>
      <c r="B6" s="38" t="s">
        <v>5</v>
      </c>
      <c r="C6" s="15" t="s">
        <v>64</v>
      </c>
      <c r="D6" s="23" t="s">
        <v>16</v>
      </c>
      <c r="E6" s="23" t="s">
        <v>17</v>
      </c>
      <c r="F6" s="16"/>
      <c r="G6" s="15" t="s">
        <v>65</v>
      </c>
      <c r="H6" s="23" t="s">
        <v>17</v>
      </c>
      <c r="I6" s="23" t="s">
        <v>53</v>
      </c>
      <c r="J6" s="104"/>
      <c r="K6" s="15" t="s">
        <v>66</v>
      </c>
      <c r="L6" s="23" t="s">
        <v>18</v>
      </c>
      <c r="M6" s="23" t="s">
        <v>20</v>
      </c>
      <c r="N6" s="15"/>
      <c r="O6" s="15" t="s">
        <v>67</v>
      </c>
      <c r="P6" s="23" t="s">
        <v>20</v>
      </c>
      <c r="Q6" s="14" t="s">
        <v>21</v>
      </c>
      <c r="R6" s="15"/>
      <c r="S6" s="15" t="s">
        <v>68</v>
      </c>
      <c r="T6" s="76" t="s">
        <v>9</v>
      </c>
      <c r="U6" s="23" t="s">
        <v>10</v>
      </c>
      <c r="V6" s="104"/>
      <c r="W6" s="22"/>
      <c r="X6" s="26"/>
      <c r="Y6" s="26"/>
      <c r="Z6" s="22"/>
    </row>
    <row r="7" spans="1:26" ht="12.75">
      <c r="A7" s="1"/>
      <c r="B7" s="34" t="s">
        <v>56</v>
      </c>
      <c r="C7" s="16"/>
      <c r="D7" s="16">
        <v>898</v>
      </c>
      <c r="E7" s="16">
        <v>870.8</v>
      </c>
      <c r="F7" s="18">
        <f aca="true" t="shared" si="0" ref="F7:F13">(E7*100/D7)</f>
        <v>96.97104677060133</v>
      </c>
      <c r="G7" s="16">
        <v>20.8</v>
      </c>
      <c r="H7" s="16">
        <v>961</v>
      </c>
      <c r="I7" s="16">
        <v>995.3</v>
      </c>
      <c r="J7" s="18">
        <f aca="true" t="shared" si="1" ref="J7:J13">(I7*100/H7)</f>
        <v>103.56919875130073</v>
      </c>
      <c r="K7" s="16">
        <v>-27.2</v>
      </c>
      <c r="L7" s="16">
        <v>895.6</v>
      </c>
      <c r="M7" s="16">
        <v>905.4</v>
      </c>
      <c r="N7" s="30">
        <f aca="true" t="shared" si="2" ref="N7:N13">(M7*100/L7)</f>
        <v>101.09423849933006</v>
      </c>
      <c r="O7" s="16">
        <v>0.05</v>
      </c>
      <c r="P7" s="16">
        <v>903.1</v>
      </c>
      <c r="Q7" s="16">
        <v>921.3</v>
      </c>
      <c r="R7" s="87">
        <f aca="true" t="shared" si="3" ref="R7:R12">Q7/P7*100</f>
        <v>102.01528069981177</v>
      </c>
      <c r="S7" s="16">
        <v>2</v>
      </c>
      <c r="T7" s="28">
        <f>D7+H7+L7+P7</f>
        <v>3657.7</v>
      </c>
      <c r="U7" s="28">
        <f>E7+I7+M7+Q7</f>
        <v>3692.8</v>
      </c>
      <c r="V7" s="97">
        <f>U7/T7*100</f>
        <v>100.95961943297702</v>
      </c>
      <c r="W7" s="5"/>
      <c r="X7" s="19"/>
      <c r="Y7" s="19"/>
      <c r="Z7" s="5"/>
    </row>
    <row r="8" spans="1:26" ht="12.75">
      <c r="A8" s="1"/>
      <c r="B8" s="34" t="s">
        <v>57</v>
      </c>
      <c r="C8" s="17"/>
      <c r="D8" s="28">
        <v>799.1</v>
      </c>
      <c r="E8" s="16">
        <v>773.5</v>
      </c>
      <c r="F8" s="18">
        <f t="shared" si="0"/>
        <v>96.79639594543862</v>
      </c>
      <c r="G8" s="17">
        <v>19.5</v>
      </c>
      <c r="H8" s="28">
        <v>829.2</v>
      </c>
      <c r="I8" s="16">
        <v>804.4</v>
      </c>
      <c r="J8" s="18">
        <f t="shared" si="1"/>
        <v>97.009165460685</v>
      </c>
      <c r="K8" s="28">
        <v>30.2</v>
      </c>
      <c r="L8" s="28">
        <v>850.1</v>
      </c>
      <c r="M8" s="17">
        <v>853.7</v>
      </c>
      <c r="N8" s="30">
        <f t="shared" si="2"/>
        <v>100.42347959063639</v>
      </c>
      <c r="O8" s="28">
        <v>-8.7</v>
      </c>
      <c r="P8" s="28">
        <v>836.2</v>
      </c>
      <c r="Q8" s="28">
        <v>860.8</v>
      </c>
      <c r="R8" s="87">
        <f t="shared" si="3"/>
        <v>102.94187993303036</v>
      </c>
      <c r="S8" s="28">
        <v>-21.8</v>
      </c>
      <c r="T8" s="28">
        <f aca="true" t="shared" si="4" ref="T8:T13">D8+H8+L8+P8</f>
        <v>3314.6000000000004</v>
      </c>
      <c r="U8" s="28">
        <f aca="true" t="shared" si="5" ref="U8:U13">E8+I8+M8+Q8</f>
        <v>3292.4000000000005</v>
      </c>
      <c r="V8" s="97">
        <f aca="true" t="shared" si="6" ref="V8:V13">U8/T8*100</f>
        <v>99.3302359259036</v>
      </c>
      <c r="W8" s="5"/>
      <c r="X8" s="40"/>
      <c r="Y8" s="40"/>
      <c r="Z8" s="5"/>
    </row>
    <row r="9" spans="1:26" ht="12.75">
      <c r="A9" s="1"/>
      <c r="B9" s="34" t="s">
        <v>58</v>
      </c>
      <c r="C9" s="16"/>
      <c r="D9" s="28">
        <v>178.5</v>
      </c>
      <c r="E9" s="16">
        <v>207.9</v>
      </c>
      <c r="F9" s="18">
        <f t="shared" si="0"/>
        <v>116.47058823529412</v>
      </c>
      <c r="G9" s="16">
        <v>-16.5</v>
      </c>
      <c r="H9" s="28">
        <v>178.2</v>
      </c>
      <c r="I9" s="16">
        <v>194.9</v>
      </c>
      <c r="J9" s="18">
        <f t="shared" si="1"/>
        <v>109.37149270482604</v>
      </c>
      <c r="K9" s="28">
        <v>-1.7</v>
      </c>
      <c r="L9" s="28">
        <v>178.4</v>
      </c>
      <c r="M9" s="17">
        <f>174.9</f>
        <v>174.9</v>
      </c>
      <c r="N9" s="30">
        <f t="shared" si="2"/>
        <v>98.03811659192824</v>
      </c>
      <c r="O9" s="28">
        <v>-2.5</v>
      </c>
      <c r="P9" s="28">
        <v>170.3</v>
      </c>
      <c r="Q9" s="28">
        <v>160.7</v>
      </c>
      <c r="R9" s="87">
        <f t="shared" si="3"/>
        <v>94.36288901937756</v>
      </c>
      <c r="S9" s="28">
        <v>6.1</v>
      </c>
      <c r="T9" s="28">
        <f t="shared" si="4"/>
        <v>705.4000000000001</v>
      </c>
      <c r="U9" s="28">
        <f t="shared" si="5"/>
        <v>738.4000000000001</v>
      </c>
      <c r="V9" s="97">
        <f t="shared" si="6"/>
        <v>104.67819676779133</v>
      </c>
      <c r="W9" s="5"/>
      <c r="X9" s="40"/>
      <c r="Y9" s="40"/>
      <c r="Z9" s="5"/>
    </row>
    <row r="10" spans="1:25" ht="12.75">
      <c r="A10" s="1"/>
      <c r="B10" s="109" t="s">
        <v>59</v>
      </c>
      <c r="C10" s="110"/>
      <c r="D10" s="89">
        <v>191.1</v>
      </c>
      <c r="E10" s="23">
        <v>180.3</v>
      </c>
      <c r="F10" s="18">
        <f t="shared" si="0"/>
        <v>94.34850863422292</v>
      </c>
      <c r="G10" s="18">
        <v>7.8</v>
      </c>
      <c r="H10" s="28">
        <v>202.5</v>
      </c>
      <c r="I10" s="23">
        <v>198.1</v>
      </c>
      <c r="J10" s="18">
        <f t="shared" si="1"/>
        <v>97.82716049382717</v>
      </c>
      <c r="K10" s="23">
        <v>2.7</v>
      </c>
      <c r="L10" s="23">
        <v>180.8</v>
      </c>
      <c r="M10" s="24">
        <f>180.3+2.7</f>
        <v>183</v>
      </c>
      <c r="N10" s="30">
        <f t="shared" si="2"/>
        <v>101.21681415929203</v>
      </c>
      <c r="O10" s="23">
        <v>-3.4</v>
      </c>
      <c r="P10" s="23">
        <v>182.5</v>
      </c>
      <c r="Q10" s="23">
        <v>203.7</v>
      </c>
      <c r="R10" s="87">
        <f t="shared" si="3"/>
        <v>111.61643835616437</v>
      </c>
      <c r="S10" s="23">
        <v>-9.9</v>
      </c>
      <c r="T10" s="28">
        <f t="shared" si="4"/>
        <v>756.9000000000001</v>
      </c>
      <c r="U10" s="28">
        <f t="shared" si="5"/>
        <v>765.0999999999999</v>
      </c>
      <c r="V10" s="97">
        <f t="shared" si="6"/>
        <v>101.08336636279557</v>
      </c>
      <c r="X10" s="5"/>
      <c r="Y10" s="5"/>
    </row>
    <row r="11" spans="1:25" ht="12.75">
      <c r="A11" s="1"/>
      <c r="B11" s="34" t="s">
        <v>60</v>
      </c>
      <c r="C11" s="18"/>
      <c r="D11" s="28">
        <v>643.2</v>
      </c>
      <c r="E11" s="28">
        <v>627.5</v>
      </c>
      <c r="F11" s="18">
        <f t="shared" si="0"/>
        <v>97.55907960199005</v>
      </c>
      <c r="G11" s="18">
        <v>4.6</v>
      </c>
      <c r="H11" s="18">
        <v>711.9</v>
      </c>
      <c r="I11" s="18">
        <v>691.7</v>
      </c>
      <c r="J11" s="18">
        <f t="shared" si="1"/>
        <v>97.16252282623964</v>
      </c>
      <c r="K11" s="28">
        <v>15.1</v>
      </c>
      <c r="L11" s="28">
        <v>686.1</v>
      </c>
      <c r="M11" s="28">
        <v>710.5</v>
      </c>
      <c r="N11" s="30">
        <f t="shared" si="2"/>
        <v>103.55633289607928</v>
      </c>
      <c r="O11" s="28">
        <v>-4.7</v>
      </c>
      <c r="P11" s="28">
        <v>698.5</v>
      </c>
      <c r="Q11" s="28">
        <v>674.9</v>
      </c>
      <c r="R11" s="87">
        <f t="shared" si="3"/>
        <v>96.62133142448103</v>
      </c>
      <c r="S11" s="28">
        <v>23.7</v>
      </c>
      <c r="T11" s="28">
        <f t="shared" si="4"/>
        <v>2739.7</v>
      </c>
      <c r="U11" s="28">
        <f t="shared" si="5"/>
        <v>2704.6</v>
      </c>
      <c r="V11" s="97">
        <f t="shared" si="6"/>
        <v>98.71883782895938</v>
      </c>
      <c r="X11" s="5"/>
      <c r="Y11" s="5"/>
    </row>
    <row r="12" spans="1:26" ht="12.75">
      <c r="A12" s="1"/>
      <c r="B12" s="16" t="s">
        <v>61</v>
      </c>
      <c r="C12" s="18"/>
      <c r="D12" s="18">
        <v>923.8</v>
      </c>
      <c r="E12" s="18">
        <v>927.3</v>
      </c>
      <c r="F12" s="18">
        <f t="shared" si="0"/>
        <v>100.37886988525655</v>
      </c>
      <c r="G12" s="18">
        <v>-15.2</v>
      </c>
      <c r="H12" s="18">
        <v>980.7</v>
      </c>
      <c r="I12" s="18">
        <v>975.4</v>
      </c>
      <c r="J12" s="18">
        <f t="shared" si="1"/>
        <v>99.45956969511573</v>
      </c>
      <c r="K12" s="18">
        <v>7.5</v>
      </c>
      <c r="L12" s="18">
        <v>949.1</v>
      </c>
      <c r="M12" s="18">
        <f>956.3+1.1</f>
        <v>957.4</v>
      </c>
      <c r="N12" s="30">
        <f t="shared" si="2"/>
        <v>100.87451269623854</v>
      </c>
      <c r="O12" s="18">
        <v>1.7</v>
      </c>
      <c r="P12" s="18">
        <v>950.7</v>
      </c>
      <c r="Q12" s="18">
        <v>948.3</v>
      </c>
      <c r="R12" s="87">
        <f t="shared" si="3"/>
        <v>99.74755443357525</v>
      </c>
      <c r="S12" s="18">
        <v>1.5</v>
      </c>
      <c r="T12" s="28">
        <f t="shared" si="4"/>
        <v>3804.3</v>
      </c>
      <c r="U12" s="28">
        <f t="shared" si="5"/>
        <v>3808.3999999999996</v>
      </c>
      <c r="V12" s="97">
        <f t="shared" si="6"/>
        <v>100.10777278342925</v>
      </c>
      <c r="W12" s="20"/>
      <c r="X12" s="20"/>
      <c r="Y12" s="20"/>
      <c r="Z12" s="20"/>
    </row>
    <row r="13" spans="1:26" ht="12.75">
      <c r="A13" s="2"/>
      <c r="B13" s="16" t="s">
        <v>62</v>
      </c>
      <c r="C13" s="16"/>
      <c r="D13" s="16">
        <v>1144.3</v>
      </c>
      <c r="E13" s="16">
        <v>1201.2</v>
      </c>
      <c r="F13" s="18">
        <f t="shared" si="0"/>
        <v>104.97247225377961</v>
      </c>
      <c r="G13" s="16">
        <v>-54.7</v>
      </c>
      <c r="H13" s="16">
        <v>1189</v>
      </c>
      <c r="I13" s="90">
        <v>1192.6</v>
      </c>
      <c r="J13" s="18">
        <f t="shared" si="1"/>
        <v>100.30277544154751</v>
      </c>
      <c r="K13" s="90">
        <v>1.2</v>
      </c>
      <c r="L13" s="24">
        <v>1148.5</v>
      </c>
      <c r="M13" s="23">
        <v>1113.3</v>
      </c>
      <c r="N13" s="30">
        <f t="shared" si="2"/>
        <v>96.93513278188942</v>
      </c>
      <c r="O13" s="90">
        <v>41.6</v>
      </c>
      <c r="P13" s="90">
        <v>1167.1</v>
      </c>
      <c r="Q13" s="90">
        <v>1163.8</v>
      </c>
      <c r="R13" s="87">
        <f>Q13/P13*100</f>
        <v>99.71724787935909</v>
      </c>
      <c r="S13" s="16">
        <v>-3.9</v>
      </c>
      <c r="T13" s="28">
        <f t="shared" si="4"/>
        <v>4648.9</v>
      </c>
      <c r="U13" s="28">
        <f t="shared" si="5"/>
        <v>4670.900000000001</v>
      </c>
      <c r="V13" s="97">
        <f t="shared" si="6"/>
        <v>100.47323022650521</v>
      </c>
      <c r="W13" s="27"/>
      <c r="X13" s="26"/>
      <c r="Y13" s="26"/>
      <c r="Z13" s="6"/>
    </row>
    <row r="14" spans="1:26" ht="12.75">
      <c r="A14" s="2"/>
      <c r="B14" s="91" t="s">
        <v>63</v>
      </c>
      <c r="C14" s="92"/>
      <c r="D14" s="93">
        <f>SUM(D7:D13)</f>
        <v>4778</v>
      </c>
      <c r="E14" s="93">
        <f>SUM(E7:E13)</f>
        <v>4788.5</v>
      </c>
      <c r="F14" s="92">
        <f>E14/D14*100</f>
        <v>100.2197572205944</v>
      </c>
      <c r="G14" s="93">
        <f aca="true" t="shared" si="7" ref="G14:O14">SUM(G7:G13)</f>
        <v>-33.7</v>
      </c>
      <c r="H14" s="93">
        <f t="shared" si="7"/>
        <v>5052.5</v>
      </c>
      <c r="I14" s="93">
        <f t="shared" si="7"/>
        <v>5052.4</v>
      </c>
      <c r="J14" s="94">
        <f>I14/H14*100</f>
        <v>99.99802078179118</v>
      </c>
      <c r="K14" s="93">
        <f t="shared" si="7"/>
        <v>27.8</v>
      </c>
      <c r="L14" s="93">
        <f t="shared" si="7"/>
        <v>4888.6</v>
      </c>
      <c r="M14" s="93">
        <f t="shared" si="7"/>
        <v>4898.2</v>
      </c>
      <c r="N14" s="95">
        <f>M14/L14*100</f>
        <v>100.1963752403551</v>
      </c>
      <c r="O14" s="94">
        <f t="shared" si="7"/>
        <v>24.05</v>
      </c>
      <c r="P14" s="93">
        <v>4908.6</v>
      </c>
      <c r="Q14" s="93">
        <v>4935.8</v>
      </c>
      <c r="R14" s="87">
        <f>Q14/P14*100</f>
        <v>100.55412948702278</v>
      </c>
      <c r="S14" s="99">
        <f>SUM(S7:S13)</f>
        <v>-2.300000000000002</v>
      </c>
      <c r="T14" s="88">
        <f>SUM(T7:T13)</f>
        <v>19627.5</v>
      </c>
      <c r="U14" s="88">
        <f>SUM(U7:U13)</f>
        <v>19672.600000000002</v>
      </c>
      <c r="V14" s="96">
        <f>U14/T14*100</f>
        <v>100.22977964590498</v>
      </c>
      <c r="W14" s="27"/>
      <c r="X14" s="26"/>
      <c r="Y14" s="26"/>
      <c r="Z14" s="6"/>
    </row>
    <row r="15" spans="1:26" ht="12.75">
      <c r="A15" s="2"/>
      <c r="B15" s="19"/>
      <c r="C15" s="79"/>
      <c r="D15" s="79"/>
      <c r="E15" s="79"/>
      <c r="F15" s="79"/>
      <c r="G15" s="6"/>
      <c r="H15" s="6"/>
      <c r="I15" s="5"/>
      <c r="J15" s="5"/>
      <c r="K15" s="5"/>
      <c r="L15" s="27"/>
      <c r="M15" s="26"/>
      <c r="N15" s="6"/>
      <c r="O15" s="5"/>
      <c r="P15" s="5"/>
      <c r="Q15" s="5"/>
      <c r="R15" s="5"/>
      <c r="S15" s="5"/>
      <c r="T15" s="27"/>
      <c r="U15" s="26"/>
      <c r="V15" s="6"/>
      <c r="W15" s="27"/>
      <c r="X15" s="26"/>
      <c r="Y15" s="26"/>
      <c r="Z15" s="6"/>
    </row>
    <row r="16" spans="1:26" ht="12.75">
      <c r="A16" s="2"/>
      <c r="B16" s="19"/>
      <c r="C16" s="79"/>
      <c r="D16" s="79"/>
      <c r="E16" s="79"/>
      <c r="F16" s="79"/>
      <c r="G16" s="6"/>
      <c r="H16" s="6"/>
      <c r="I16" s="5"/>
      <c r="J16" s="5"/>
      <c r="K16" s="5"/>
      <c r="L16" s="27"/>
      <c r="M16" s="26"/>
      <c r="N16" s="6"/>
      <c r="O16" s="5"/>
      <c r="P16" s="5"/>
      <c r="Q16" s="5"/>
      <c r="R16" s="5"/>
      <c r="S16" s="5"/>
      <c r="T16" s="27"/>
      <c r="U16" s="26"/>
      <c r="V16" s="6"/>
      <c r="W16" s="27"/>
      <c r="X16" s="26"/>
      <c r="Y16" s="26"/>
      <c r="Z16" s="6"/>
    </row>
    <row r="17" spans="2:26" ht="12.75">
      <c r="B17" s="2"/>
      <c r="C17" s="6"/>
      <c r="D17" s="6"/>
      <c r="E17" s="6"/>
      <c r="F17" s="6"/>
      <c r="L17" s="5"/>
      <c r="M17" s="5"/>
      <c r="N17" s="5"/>
      <c r="T17" s="5"/>
      <c r="U17" s="5"/>
      <c r="V17" s="5"/>
      <c r="W17" s="5"/>
      <c r="X17" s="5"/>
      <c r="Y17" s="5"/>
      <c r="Z17" s="5"/>
    </row>
    <row r="18" spans="2:26" ht="12.75">
      <c r="B18" s="33"/>
      <c r="C18" s="23" t="s">
        <v>19</v>
      </c>
      <c r="D18" s="24" t="s">
        <v>9</v>
      </c>
      <c r="E18" s="23" t="s">
        <v>10</v>
      </c>
      <c r="F18" s="23" t="s">
        <v>8</v>
      </c>
      <c r="G18" s="23" t="s">
        <v>19</v>
      </c>
      <c r="H18" s="76" t="s">
        <v>9</v>
      </c>
      <c r="I18" s="23" t="s">
        <v>10</v>
      </c>
      <c r="J18" s="103" t="s">
        <v>8</v>
      </c>
      <c r="K18" s="14" t="s">
        <v>19</v>
      </c>
      <c r="L18" s="24" t="s">
        <v>9</v>
      </c>
      <c r="M18" s="23" t="s">
        <v>10</v>
      </c>
      <c r="N18" s="23" t="s">
        <v>8</v>
      </c>
      <c r="O18" s="14" t="s">
        <v>19</v>
      </c>
      <c r="P18" s="24" t="s">
        <v>9</v>
      </c>
      <c r="Q18" s="23" t="s">
        <v>10</v>
      </c>
      <c r="R18" s="23" t="s">
        <v>8</v>
      </c>
      <c r="S18" s="14" t="s">
        <v>19</v>
      </c>
      <c r="T18" s="107" t="s">
        <v>75</v>
      </c>
      <c r="U18" s="108"/>
      <c r="V18" s="103" t="s">
        <v>8</v>
      </c>
      <c r="W18" s="5"/>
      <c r="X18" s="5"/>
      <c r="Y18" s="5"/>
      <c r="Z18" s="5"/>
    </row>
    <row r="19" spans="2:26" ht="12.75">
      <c r="B19" s="38" t="s">
        <v>5</v>
      </c>
      <c r="C19" s="15" t="s">
        <v>69</v>
      </c>
      <c r="D19" s="23" t="s">
        <v>21</v>
      </c>
      <c r="E19" s="23" t="s">
        <v>22</v>
      </c>
      <c r="F19" s="16"/>
      <c r="G19" s="15" t="s">
        <v>70</v>
      </c>
      <c r="H19" s="23" t="s">
        <v>22</v>
      </c>
      <c r="I19" s="23" t="s">
        <v>11</v>
      </c>
      <c r="J19" s="104"/>
      <c r="K19" s="15" t="s">
        <v>71</v>
      </c>
      <c r="L19" s="23" t="s">
        <v>11</v>
      </c>
      <c r="M19" s="23" t="s">
        <v>12</v>
      </c>
      <c r="N19" s="15"/>
      <c r="O19" s="15" t="s">
        <v>72</v>
      </c>
      <c r="P19" s="23" t="s">
        <v>12</v>
      </c>
      <c r="Q19" s="14" t="s">
        <v>13</v>
      </c>
      <c r="R19" s="15"/>
      <c r="S19" s="15" t="s">
        <v>73</v>
      </c>
      <c r="T19" s="76" t="s">
        <v>9</v>
      </c>
      <c r="U19" s="23" t="s">
        <v>10</v>
      </c>
      <c r="V19" s="104"/>
      <c r="W19" s="5"/>
      <c r="X19" s="5"/>
      <c r="Y19" s="5"/>
      <c r="Z19" s="5"/>
    </row>
    <row r="20" spans="2:22" ht="12.75">
      <c r="B20" s="34" t="s">
        <v>56</v>
      </c>
      <c r="C20" s="16">
        <v>5.9</v>
      </c>
      <c r="D20" s="16">
        <v>898.3</v>
      </c>
      <c r="E20" s="16">
        <v>880.6</v>
      </c>
      <c r="F20" s="18">
        <f aca="true" t="shared" si="8" ref="F20:F26">(E20*100/D20)</f>
        <v>98.02961148836692</v>
      </c>
      <c r="G20" s="16">
        <v>-8.6</v>
      </c>
      <c r="H20" s="16">
        <v>858.8</v>
      </c>
      <c r="I20" s="16">
        <v>860.6</v>
      </c>
      <c r="J20" s="18">
        <f aca="true" t="shared" si="9" ref="J20:J26">(I20*100/H20)</f>
        <v>100.20959478341872</v>
      </c>
      <c r="K20" s="16">
        <v>-3.7</v>
      </c>
      <c r="L20" s="16">
        <v>852.4</v>
      </c>
      <c r="M20" s="16">
        <v>853.8</v>
      </c>
      <c r="N20" s="30">
        <f aca="true" t="shared" si="10" ref="N20:N26">(M20*100/L20)</f>
        <v>100.16424213984045</v>
      </c>
      <c r="O20" s="16">
        <v>-7.4</v>
      </c>
      <c r="P20" s="16">
        <v>867.6</v>
      </c>
      <c r="Q20" s="16">
        <v>853.9</v>
      </c>
      <c r="R20" s="87">
        <f aca="true" t="shared" si="11" ref="R20:R25">Q20/P20*100</f>
        <v>98.42093130474872</v>
      </c>
      <c r="S20" s="16"/>
      <c r="T20" s="28">
        <f>T7+D20+H20+L20+P20</f>
        <v>7134.8</v>
      </c>
      <c r="U20" s="28">
        <f>U7+E20+I20+M20+Q20</f>
        <v>7141.700000000001</v>
      </c>
      <c r="V20" s="97">
        <f>U20/T20*100</f>
        <v>100.09670908785111</v>
      </c>
    </row>
    <row r="21" spans="2:22" ht="12.75">
      <c r="B21" s="34" t="s">
        <v>57</v>
      </c>
      <c r="C21" s="17">
        <v>14.2</v>
      </c>
      <c r="D21" s="28">
        <v>824.5</v>
      </c>
      <c r="E21" s="16">
        <v>814</v>
      </c>
      <c r="F21" s="18">
        <f t="shared" si="8"/>
        <v>98.72650090964221</v>
      </c>
      <c r="G21" s="17">
        <v>-10.6</v>
      </c>
      <c r="H21" s="28">
        <v>790.2</v>
      </c>
      <c r="I21" s="16">
        <v>802.7</v>
      </c>
      <c r="J21" s="18">
        <f t="shared" si="9"/>
        <v>101.5818780055682</v>
      </c>
      <c r="K21" s="28">
        <v>-16.9</v>
      </c>
      <c r="L21" s="28">
        <v>770.7</v>
      </c>
      <c r="M21" s="17">
        <v>790.4</v>
      </c>
      <c r="N21" s="30">
        <f t="shared" si="10"/>
        <v>102.55611781497339</v>
      </c>
      <c r="O21" s="28">
        <v>-0.6</v>
      </c>
      <c r="P21" s="28">
        <v>778.1</v>
      </c>
      <c r="Q21" s="28">
        <v>776.9</v>
      </c>
      <c r="R21" s="87">
        <f t="shared" si="11"/>
        <v>99.84577817761212</v>
      </c>
      <c r="S21" s="28"/>
      <c r="T21" s="28">
        <f aca="true" t="shared" si="12" ref="T21:T26">T8+D21+H21+L21+P21</f>
        <v>6478.1</v>
      </c>
      <c r="U21" s="28">
        <f aca="true" t="shared" si="13" ref="U21:U26">U8+E21+I21+M21+Q21</f>
        <v>6476.4</v>
      </c>
      <c r="V21" s="97">
        <f aca="true" t="shared" si="14" ref="V21:V26">U21/T21*100</f>
        <v>99.97375773760824</v>
      </c>
    </row>
    <row r="22" spans="2:22" ht="12.75">
      <c r="B22" s="34" t="s">
        <v>58</v>
      </c>
      <c r="C22" s="16">
        <v>7.3</v>
      </c>
      <c r="D22" s="28">
        <v>178.4</v>
      </c>
      <c r="E22" s="16">
        <v>167.5</v>
      </c>
      <c r="F22" s="18">
        <f t="shared" si="8"/>
        <v>93.89013452914799</v>
      </c>
      <c r="G22" s="16">
        <v>-0.3</v>
      </c>
      <c r="H22" s="28">
        <v>171.5</v>
      </c>
      <c r="I22" s="16">
        <v>168.9</v>
      </c>
      <c r="J22" s="18">
        <f t="shared" si="9"/>
        <v>98.48396501457727</v>
      </c>
      <c r="K22" s="28">
        <v>-8.5</v>
      </c>
      <c r="L22" s="28">
        <v>164.5</v>
      </c>
      <c r="M22" s="17">
        <v>174</v>
      </c>
      <c r="N22" s="30">
        <f t="shared" si="10"/>
        <v>105.77507598784194</v>
      </c>
      <c r="O22" s="28">
        <v>4.1</v>
      </c>
      <c r="P22" s="28">
        <v>180</v>
      </c>
      <c r="Q22" s="28">
        <v>170.3</v>
      </c>
      <c r="R22" s="87">
        <f t="shared" si="11"/>
        <v>94.61111111111111</v>
      </c>
      <c r="S22" s="28"/>
      <c r="T22" s="28">
        <f t="shared" si="12"/>
        <v>1399.8000000000002</v>
      </c>
      <c r="U22" s="28">
        <f t="shared" si="13"/>
        <v>1419.1000000000001</v>
      </c>
      <c r="V22" s="97">
        <f t="shared" si="14"/>
        <v>101.37876839548508</v>
      </c>
    </row>
    <row r="23" spans="2:22" ht="12.75">
      <c r="B23" s="98" t="s">
        <v>59</v>
      </c>
      <c r="C23" s="102">
        <v>-3</v>
      </c>
      <c r="D23" s="89">
        <v>181.3</v>
      </c>
      <c r="E23" s="23">
        <v>177.3</v>
      </c>
      <c r="F23" s="18">
        <f t="shared" si="8"/>
        <v>97.79371207942636</v>
      </c>
      <c r="G23" s="18">
        <v>6.5</v>
      </c>
      <c r="H23" s="28">
        <v>177.9</v>
      </c>
      <c r="I23" s="23">
        <v>174.6</v>
      </c>
      <c r="J23" s="18">
        <f t="shared" si="9"/>
        <v>98.1450252951096</v>
      </c>
      <c r="K23" s="23">
        <v>-20.5</v>
      </c>
      <c r="L23" s="23">
        <v>178.3</v>
      </c>
      <c r="M23" s="24">
        <v>191</v>
      </c>
      <c r="N23" s="30">
        <f t="shared" si="10"/>
        <v>107.1228266965788</v>
      </c>
      <c r="O23" s="23">
        <v>18.6</v>
      </c>
      <c r="P23" s="23">
        <v>181.8</v>
      </c>
      <c r="Q23" s="23">
        <v>163.4</v>
      </c>
      <c r="R23" s="87">
        <f t="shared" si="11"/>
        <v>89.87898789878987</v>
      </c>
      <c r="S23" s="23"/>
      <c r="T23" s="28">
        <f t="shared" si="12"/>
        <v>1476.2</v>
      </c>
      <c r="U23" s="28">
        <f t="shared" si="13"/>
        <v>1471.3999999999999</v>
      </c>
      <c r="V23" s="97">
        <f t="shared" si="14"/>
        <v>99.67484080747865</v>
      </c>
    </row>
    <row r="24" spans="2:22" ht="12.75">
      <c r="B24" s="34" t="s">
        <v>60</v>
      </c>
      <c r="C24" s="18">
        <v>1.3</v>
      </c>
      <c r="D24" s="28">
        <v>698.8</v>
      </c>
      <c r="E24" s="28">
        <v>691.7</v>
      </c>
      <c r="F24" s="18">
        <f t="shared" si="8"/>
        <v>98.98397252432743</v>
      </c>
      <c r="G24" s="18">
        <v>-8.7</v>
      </c>
      <c r="H24" s="18">
        <v>647</v>
      </c>
      <c r="I24" s="18">
        <v>660</v>
      </c>
      <c r="J24" s="18">
        <f t="shared" si="9"/>
        <v>102.00927357032458</v>
      </c>
      <c r="K24" s="28">
        <v>1.6</v>
      </c>
      <c r="L24" s="28">
        <v>642.5</v>
      </c>
      <c r="M24" s="28">
        <v>629.8</v>
      </c>
      <c r="N24" s="30">
        <f t="shared" si="10"/>
        <v>98.02334630350194</v>
      </c>
      <c r="O24" s="28">
        <v>-28.5</v>
      </c>
      <c r="P24" s="28">
        <v>646.4</v>
      </c>
      <c r="Q24" s="28">
        <v>673.3</v>
      </c>
      <c r="R24" s="87">
        <f t="shared" si="11"/>
        <v>104.1615099009901</v>
      </c>
      <c r="S24" s="28"/>
      <c r="T24" s="28">
        <f t="shared" si="12"/>
        <v>5374.4</v>
      </c>
      <c r="U24" s="28">
        <f t="shared" si="13"/>
        <v>5359.400000000001</v>
      </c>
      <c r="V24" s="97">
        <f t="shared" si="14"/>
        <v>99.7208990771063</v>
      </c>
    </row>
    <row r="25" spans="2:22" ht="12.75">
      <c r="B25" s="16" t="s">
        <v>61</v>
      </c>
      <c r="C25" s="18">
        <v>12.3</v>
      </c>
      <c r="D25" s="18">
        <v>940.3</v>
      </c>
      <c r="E25" s="18">
        <v>936.2</v>
      </c>
      <c r="F25" s="18">
        <f t="shared" si="8"/>
        <v>99.56396894608105</v>
      </c>
      <c r="G25" s="18">
        <v>2.7</v>
      </c>
      <c r="H25" s="18">
        <v>905.7</v>
      </c>
      <c r="I25" s="18">
        <v>900.2</v>
      </c>
      <c r="J25" s="18">
        <f t="shared" si="9"/>
        <v>99.3927349011814</v>
      </c>
      <c r="K25" s="18">
        <v>-13.3</v>
      </c>
      <c r="L25" s="18">
        <v>901.9</v>
      </c>
      <c r="M25" s="18">
        <v>904.3</v>
      </c>
      <c r="N25" s="30">
        <f t="shared" si="10"/>
        <v>100.26610488967735</v>
      </c>
      <c r="O25" s="18">
        <v>14.2</v>
      </c>
      <c r="P25" s="18">
        <v>884.4</v>
      </c>
      <c r="Q25" s="18">
        <v>885.2</v>
      </c>
      <c r="R25" s="87">
        <f t="shared" si="11"/>
        <v>100.09045680687471</v>
      </c>
      <c r="S25" s="18"/>
      <c r="T25" s="28">
        <f t="shared" si="12"/>
        <v>7436.599999999999</v>
      </c>
      <c r="U25" s="28">
        <f t="shared" si="13"/>
        <v>7434.299999999999</v>
      </c>
      <c r="V25" s="97">
        <f t="shared" si="14"/>
        <v>99.9690718876906</v>
      </c>
    </row>
    <row r="26" spans="2:22" ht="12.75">
      <c r="B26" s="16" t="s">
        <v>62</v>
      </c>
      <c r="C26" s="16">
        <v>-43.4</v>
      </c>
      <c r="D26" s="16">
        <v>1122.3</v>
      </c>
      <c r="E26" s="16">
        <v>1198.7</v>
      </c>
      <c r="F26" s="18">
        <f t="shared" si="8"/>
        <v>106.80744898868396</v>
      </c>
      <c r="G26" s="16">
        <v>-5.5</v>
      </c>
      <c r="H26" s="16">
        <v>1094.7</v>
      </c>
      <c r="I26" s="90">
        <v>1095.3</v>
      </c>
      <c r="J26" s="18">
        <f t="shared" si="9"/>
        <v>100.05480953685941</v>
      </c>
      <c r="K26" s="90">
        <v>27.4</v>
      </c>
      <c r="L26" s="24">
        <v>1102.1</v>
      </c>
      <c r="M26" s="23">
        <v>1069.7</v>
      </c>
      <c r="N26" s="30">
        <f t="shared" si="10"/>
        <v>97.06015788041013</v>
      </c>
      <c r="O26" s="90">
        <v>-35.5</v>
      </c>
      <c r="P26" s="90">
        <v>1115.1</v>
      </c>
      <c r="Q26" s="90">
        <v>1144.2</v>
      </c>
      <c r="R26" s="87">
        <f>Q26/P26*100</f>
        <v>102.60963142319075</v>
      </c>
      <c r="S26" s="16"/>
      <c r="T26" s="28">
        <f t="shared" si="12"/>
        <v>9083.1</v>
      </c>
      <c r="U26" s="28">
        <f t="shared" si="13"/>
        <v>9178.800000000001</v>
      </c>
      <c r="V26" s="97">
        <f t="shared" si="14"/>
        <v>101.05360504673516</v>
      </c>
    </row>
    <row r="27" spans="2:22" ht="12.75">
      <c r="B27" s="91" t="s">
        <v>63</v>
      </c>
      <c r="C27" s="93">
        <f>SUM(C20:C26)</f>
        <v>-5.399999999999999</v>
      </c>
      <c r="D27" s="93">
        <f>SUM(D20:D26)</f>
        <v>4843.900000000001</v>
      </c>
      <c r="E27" s="93">
        <f>SUM(E20:E26)</f>
        <v>4866</v>
      </c>
      <c r="F27" s="92">
        <f>E27/D27*100</f>
        <v>100.45624393567165</v>
      </c>
      <c r="G27" s="93">
        <f>SUM(G20:G26)+1.5</f>
        <v>-23</v>
      </c>
      <c r="H27" s="93">
        <f>SUM(H20:H26)</f>
        <v>4645.8</v>
      </c>
      <c r="I27" s="93">
        <f>SUM(I20:I26)-14.7</f>
        <v>4647.6</v>
      </c>
      <c r="J27" s="93">
        <f>I27/H27*100</f>
        <v>100.03874467260752</v>
      </c>
      <c r="K27" s="93">
        <f>SUM(K20:K26)</f>
        <v>-33.9</v>
      </c>
      <c r="L27" s="93">
        <f>SUM(L20:L26)</f>
        <v>4612.4</v>
      </c>
      <c r="M27" s="93">
        <f>SUM(M20:M26)</f>
        <v>4613</v>
      </c>
      <c r="N27" s="93">
        <f>M27/L27*100</f>
        <v>100.0130084121065</v>
      </c>
      <c r="O27" s="94">
        <f>SUM(O20:O26)</f>
        <v>-35.1</v>
      </c>
      <c r="P27" s="93">
        <f>SUM(P20:P26)</f>
        <v>4653.4</v>
      </c>
      <c r="Q27" s="93">
        <f>SUM(Q20:Q26)</f>
        <v>4667.2</v>
      </c>
      <c r="R27" s="87">
        <f>Q27/P27*100</f>
        <v>100.2965573559118</v>
      </c>
      <c r="S27" s="99">
        <f>SUM(S20:S26)</f>
        <v>0</v>
      </c>
      <c r="T27" s="93">
        <f>SUM(T20:T26)</f>
        <v>38383</v>
      </c>
      <c r="U27" s="93">
        <f>SUM(U20:U26)</f>
        <v>38481.100000000006</v>
      </c>
      <c r="V27" s="96">
        <f>U27/T27*100</f>
        <v>100.25558189823623</v>
      </c>
    </row>
    <row r="28" spans="2:22" ht="12.75">
      <c r="B28" s="19"/>
      <c r="C28" s="26"/>
      <c r="D28" s="27"/>
      <c r="E28" s="26"/>
      <c r="F28" s="27"/>
      <c r="G28" s="27"/>
      <c r="H28" s="84"/>
      <c r="I28" s="27"/>
      <c r="J28" s="111"/>
      <c r="K28" s="22"/>
      <c r="L28" s="27"/>
      <c r="M28" s="27"/>
      <c r="N28" s="27"/>
      <c r="O28" s="114"/>
      <c r="P28" s="114"/>
      <c r="Q28" s="27"/>
      <c r="R28" s="27"/>
      <c r="S28" s="21"/>
      <c r="T28" s="113"/>
      <c r="U28" s="113"/>
      <c r="V28" s="112"/>
    </row>
    <row r="29" spans="2:22" ht="12.75">
      <c r="B29" s="100"/>
      <c r="C29" s="22"/>
      <c r="D29" s="26"/>
      <c r="E29" s="26"/>
      <c r="F29" s="40"/>
      <c r="G29" s="22"/>
      <c r="H29" s="27"/>
      <c r="I29" s="27"/>
      <c r="J29" s="111"/>
      <c r="K29" s="22"/>
      <c r="L29" s="27"/>
      <c r="M29" s="22"/>
      <c r="N29" s="22"/>
      <c r="O29" s="22"/>
      <c r="P29" s="27"/>
      <c r="Q29" s="22"/>
      <c r="R29" s="22"/>
      <c r="S29" s="22"/>
      <c r="T29" s="84"/>
      <c r="U29" s="26"/>
      <c r="V29" s="112"/>
    </row>
    <row r="30" spans="2:22" ht="12.75">
      <c r="B30" s="19"/>
      <c r="C30" s="19"/>
      <c r="D30" s="19"/>
      <c r="E30" s="19"/>
      <c r="F30" s="41"/>
      <c r="G30" s="40"/>
      <c r="H30" s="40"/>
      <c r="I30" s="40"/>
      <c r="J30" s="41"/>
      <c r="K30" s="40"/>
      <c r="L30" s="40"/>
      <c r="M30" s="40"/>
      <c r="N30" s="41"/>
      <c r="O30" s="40"/>
      <c r="P30" s="40"/>
      <c r="Q30" s="101"/>
      <c r="R30" s="41"/>
      <c r="S30" s="19"/>
      <c r="T30" s="86"/>
      <c r="U30" s="86"/>
      <c r="V30" s="85"/>
    </row>
    <row r="31" spans="2:22" ht="12.75">
      <c r="B31" s="33"/>
      <c r="C31" s="14" t="s">
        <v>19</v>
      </c>
      <c r="D31" s="24" t="s">
        <v>9</v>
      </c>
      <c r="E31" s="23" t="s">
        <v>10</v>
      </c>
      <c r="F31" s="23" t="s">
        <v>8</v>
      </c>
      <c r="G31" s="23" t="s">
        <v>19</v>
      </c>
      <c r="H31" s="76" t="s">
        <v>9</v>
      </c>
      <c r="I31" s="23" t="s">
        <v>10</v>
      </c>
      <c r="J31" s="103" t="s">
        <v>8</v>
      </c>
      <c r="K31" s="14" t="s">
        <v>19</v>
      </c>
      <c r="L31" s="24" t="s">
        <v>9</v>
      </c>
      <c r="M31" s="23" t="s">
        <v>10</v>
      </c>
      <c r="N31" s="23" t="s">
        <v>8</v>
      </c>
      <c r="O31" s="14" t="s">
        <v>19</v>
      </c>
      <c r="P31" s="24" t="s">
        <v>9</v>
      </c>
      <c r="Q31" s="23" t="s">
        <v>10</v>
      </c>
      <c r="R31" s="23" t="s">
        <v>8</v>
      </c>
      <c r="S31" s="14" t="s">
        <v>19</v>
      </c>
      <c r="T31" s="107" t="s">
        <v>78</v>
      </c>
      <c r="U31" s="108"/>
      <c r="V31" s="103" t="s">
        <v>8</v>
      </c>
    </row>
    <row r="32" spans="2:22" ht="12.75">
      <c r="B32" s="38" t="s">
        <v>5</v>
      </c>
      <c r="C32" s="15" t="s">
        <v>73</v>
      </c>
      <c r="D32" s="23" t="s">
        <v>13</v>
      </c>
      <c r="E32" s="23" t="s">
        <v>14</v>
      </c>
      <c r="F32" s="16"/>
      <c r="G32" s="15" t="s">
        <v>76</v>
      </c>
      <c r="H32" s="23" t="s">
        <v>14</v>
      </c>
      <c r="I32" s="23" t="s">
        <v>46</v>
      </c>
      <c r="J32" s="104"/>
      <c r="K32" s="15" t="s">
        <v>77</v>
      </c>
      <c r="L32" s="23" t="s">
        <v>46</v>
      </c>
      <c r="M32" s="23" t="s">
        <v>15</v>
      </c>
      <c r="N32" s="15"/>
      <c r="O32" s="15"/>
      <c r="P32" s="23" t="s">
        <v>12</v>
      </c>
      <c r="Q32" s="14" t="s">
        <v>13</v>
      </c>
      <c r="R32" s="15"/>
      <c r="S32" s="15"/>
      <c r="T32" s="76" t="s">
        <v>9</v>
      </c>
      <c r="U32" s="23" t="s">
        <v>10</v>
      </c>
      <c r="V32" s="104"/>
    </row>
    <row r="33" spans="2:22" ht="12.75">
      <c r="B33" s="34" t="s">
        <v>56</v>
      </c>
      <c r="C33" s="16">
        <v>-6.4</v>
      </c>
      <c r="D33" s="16">
        <v>852.7</v>
      </c>
      <c r="E33" s="16">
        <v>865.7</v>
      </c>
      <c r="F33" s="18">
        <f aca="true" t="shared" si="15" ref="F33:F39">(E33*100/D33)</f>
        <v>101.52456901606661</v>
      </c>
      <c r="G33" s="16">
        <v>8</v>
      </c>
      <c r="H33" s="16">
        <v>854.6</v>
      </c>
      <c r="I33" s="16">
        <v>844.5</v>
      </c>
      <c r="J33" s="87">
        <f aca="true" t="shared" si="16" ref="J33:J39">(I33*100/H33)</f>
        <v>98.81816054294407</v>
      </c>
      <c r="K33" s="16"/>
      <c r="L33" s="16"/>
      <c r="M33" s="16"/>
      <c r="N33" s="30" t="e">
        <f aca="true" t="shared" si="17" ref="N33:N39">(M33*100/L33)</f>
        <v>#DIV/0!</v>
      </c>
      <c r="O33" s="16"/>
      <c r="P33" s="16"/>
      <c r="Q33" s="16"/>
      <c r="R33" s="87" t="e">
        <f aca="true" t="shared" si="18" ref="R33:R38">Q33/P33*100</f>
        <v>#DIV/0!</v>
      </c>
      <c r="S33" s="16">
        <v>168.6</v>
      </c>
      <c r="T33" s="28">
        <f>T20+D33+H33</f>
        <v>8842.1</v>
      </c>
      <c r="U33" s="28">
        <f>U20+E33+I33</f>
        <v>8851.900000000001</v>
      </c>
      <c r="V33" s="97">
        <f aca="true" t="shared" si="19" ref="V33:V39">U33/T33*100</f>
        <v>100.1108333993056</v>
      </c>
    </row>
    <row r="34" spans="2:22" ht="12.75">
      <c r="B34" s="34" t="s">
        <v>57</v>
      </c>
      <c r="C34" s="17">
        <v>36.8</v>
      </c>
      <c r="D34" s="28">
        <v>792.1</v>
      </c>
      <c r="E34" s="16">
        <v>744.4</v>
      </c>
      <c r="F34" s="18">
        <f t="shared" si="15"/>
        <v>93.97803307663173</v>
      </c>
      <c r="G34" s="17">
        <v>-17.1</v>
      </c>
      <c r="H34" s="28">
        <v>799.9</v>
      </c>
      <c r="I34" s="16">
        <v>829.1</v>
      </c>
      <c r="J34" s="87">
        <f t="shared" si="16"/>
        <v>103.65045630703838</v>
      </c>
      <c r="K34" s="28"/>
      <c r="L34" s="28"/>
      <c r="M34" s="17"/>
      <c r="N34" s="30" t="e">
        <f t="shared" si="17"/>
        <v>#DIV/0!</v>
      </c>
      <c r="O34" s="28"/>
      <c r="P34" s="28"/>
      <c r="Q34" s="28"/>
      <c r="R34" s="87" t="e">
        <f t="shared" si="18"/>
        <v>#DIV/0!</v>
      </c>
      <c r="S34" s="28">
        <v>195.5</v>
      </c>
      <c r="T34" s="28">
        <f aca="true" t="shared" si="20" ref="T34:T39">T21+D34+H34</f>
        <v>8070.1</v>
      </c>
      <c r="U34" s="28">
        <f aca="true" t="shared" si="21" ref="U34:U39">U21+E34+I34</f>
        <v>8049.9</v>
      </c>
      <c r="V34" s="97">
        <f t="shared" si="19"/>
        <v>99.74969331235052</v>
      </c>
    </row>
    <row r="35" spans="2:22" ht="12.75">
      <c r="B35" s="34" t="s">
        <v>58</v>
      </c>
      <c r="C35" s="16">
        <v>7.7</v>
      </c>
      <c r="D35" s="28">
        <v>173.2</v>
      </c>
      <c r="E35" s="16">
        <v>161.9</v>
      </c>
      <c r="F35" s="18">
        <f t="shared" si="15"/>
        <v>93.47575057736721</v>
      </c>
      <c r="G35" s="16">
        <v>-3.6</v>
      </c>
      <c r="H35" s="28">
        <v>168.7</v>
      </c>
      <c r="I35" s="16">
        <v>173</v>
      </c>
      <c r="J35" s="87">
        <f t="shared" si="16"/>
        <v>102.5489033787789</v>
      </c>
      <c r="K35" s="28"/>
      <c r="L35" s="28"/>
      <c r="M35" s="17"/>
      <c r="N35" s="30" t="e">
        <f t="shared" si="17"/>
        <v>#DIV/0!</v>
      </c>
      <c r="O35" s="28"/>
      <c r="P35" s="28"/>
      <c r="Q35" s="28"/>
      <c r="R35" s="87" t="e">
        <f t="shared" si="18"/>
        <v>#DIV/0!</v>
      </c>
      <c r="S35" s="28">
        <v>20.3</v>
      </c>
      <c r="T35" s="28">
        <f t="shared" si="20"/>
        <v>1741.7000000000003</v>
      </c>
      <c r="U35" s="28">
        <f t="shared" si="21"/>
        <v>1754.0000000000002</v>
      </c>
      <c r="V35" s="97">
        <f t="shared" si="19"/>
        <v>100.70620657977838</v>
      </c>
    </row>
    <row r="36" spans="2:22" ht="12.75">
      <c r="B36" s="98" t="s">
        <v>59</v>
      </c>
      <c r="C36" s="102">
        <v>-13.3</v>
      </c>
      <c r="D36" s="89">
        <v>186.1</v>
      </c>
      <c r="E36" s="23">
        <v>200.6</v>
      </c>
      <c r="F36" s="18">
        <f t="shared" si="15"/>
        <v>107.791509940892</v>
      </c>
      <c r="G36" s="18">
        <v>-9.9</v>
      </c>
      <c r="H36" s="28">
        <v>180.1</v>
      </c>
      <c r="I36" s="23">
        <v>192.3</v>
      </c>
      <c r="J36" s="87">
        <f t="shared" si="16"/>
        <v>106.77401443642421</v>
      </c>
      <c r="K36" s="23"/>
      <c r="L36" s="23"/>
      <c r="M36" s="24"/>
      <c r="N36" s="30" t="e">
        <f t="shared" si="17"/>
        <v>#DIV/0!</v>
      </c>
      <c r="O36" s="23"/>
      <c r="P36" s="23"/>
      <c r="Q36" s="23"/>
      <c r="R36" s="87" t="e">
        <f t="shared" si="18"/>
        <v>#DIV/0!</v>
      </c>
      <c r="S36" s="23">
        <v>18.8</v>
      </c>
      <c r="T36" s="28">
        <f t="shared" si="20"/>
        <v>1842.3999999999999</v>
      </c>
      <c r="U36" s="28">
        <f t="shared" si="21"/>
        <v>1864.2999999999997</v>
      </c>
      <c r="V36" s="97">
        <f t="shared" si="19"/>
        <v>101.18866695614415</v>
      </c>
    </row>
    <row r="37" spans="2:22" ht="12.75">
      <c r="B37" s="34" t="s">
        <v>60</v>
      </c>
      <c r="C37" s="18">
        <v>-27.9</v>
      </c>
      <c r="D37" s="28">
        <v>645.6</v>
      </c>
      <c r="E37" s="28">
        <v>680.4</v>
      </c>
      <c r="F37" s="18">
        <f t="shared" si="15"/>
        <v>105.3903345724907</v>
      </c>
      <c r="G37" s="18">
        <f>27.5-1.5</f>
        <v>26</v>
      </c>
      <c r="H37" s="18">
        <v>654</v>
      </c>
      <c r="I37" s="18">
        <v>622</v>
      </c>
      <c r="J37" s="87">
        <f t="shared" si="16"/>
        <v>95.10703363914374</v>
      </c>
      <c r="K37" s="28"/>
      <c r="L37" s="28"/>
      <c r="M37" s="28"/>
      <c r="N37" s="30" t="e">
        <f t="shared" si="17"/>
        <v>#DIV/0!</v>
      </c>
      <c r="O37" s="28"/>
      <c r="P37" s="28"/>
      <c r="Q37" s="28"/>
      <c r="R37" s="87" t="e">
        <f t="shared" si="18"/>
        <v>#DIV/0!</v>
      </c>
      <c r="S37" s="28">
        <v>225.6</v>
      </c>
      <c r="T37" s="28">
        <f t="shared" si="20"/>
        <v>6674</v>
      </c>
      <c r="U37" s="28">
        <f t="shared" si="21"/>
        <v>6661.8</v>
      </c>
      <c r="V37" s="97">
        <f t="shared" si="19"/>
        <v>99.81720107881331</v>
      </c>
    </row>
    <row r="38" spans="2:22" ht="12.75">
      <c r="B38" s="16" t="s">
        <v>61</v>
      </c>
      <c r="C38" s="18">
        <v>-44.2</v>
      </c>
      <c r="D38" s="18">
        <v>873.9</v>
      </c>
      <c r="E38" s="18">
        <v>913.4</v>
      </c>
      <c r="F38" s="18">
        <f t="shared" si="15"/>
        <v>104.51996795972079</v>
      </c>
      <c r="G38" s="18">
        <v>-20</v>
      </c>
      <c r="H38" s="18">
        <v>878.8</v>
      </c>
      <c r="I38" s="18">
        <v>907.8</v>
      </c>
      <c r="J38" s="87">
        <f t="shared" si="16"/>
        <v>103.29995448338644</v>
      </c>
      <c r="K38" s="18"/>
      <c r="L38" s="18"/>
      <c r="M38" s="18"/>
      <c r="N38" s="30" t="e">
        <f t="shared" si="17"/>
        <v>#DIV/0!</v>
      </c>
      <c r="O38" s="18"/>
      <c r="P38" s="18"/>
      <c r="Q38" s="18"/>
      <c r="R38" s="87" t="e">
        <f t="shared" si="18"/>
        <v>#DIV/0!</v>
      </c>
      <c r="S38" s="18">
        <v>245.6</v>
      </c>
      <c r="T38" s="28">
        <f t="shared" si="20"/>
        <v>9189.3</v>
      </c>
      <c r="U38" s="28">
        <f t="shared" si="21"/>
        <v>9255.499999999998</v>
      </c>
      <c r="V38" s="97">
        <f t="shared" si="19"/>
        <v>100.72040307749228</v>
      </c>
    </row>
    <row r="39" spans="2:22" ht="12.75">
      <c r="B39" s="16" t="s">
        <v>62</v>
      </c>
      <c r="C39" s="16">
        <v>15.9</v>
      </c>
      <c r="D39" s="16">
        <v>1101.9</v>
      </c>
      <c r="E39" s="16">
        <v>1090.1</v>
      </c>
      <c r="F39" s="18">
        <f t="shared" si="15"/>
        <v>98.92912242490242</v>
      </c>
      <c r="G39" s="16">
        <v>-1.2</v>
      </c>
      <c r="H39" s="16">
        <v>1114.9</v>
      </c>
      <c r="I39" s="90">
        <v>1096.3</v>
      </c>
      <c r="J39" s="87">
        <f t="shared" si="16"/>
        <v>98.33168894071217</v>
      </c>
      <c r="K39" s="90"/>
      <c r="L39" s="24"/>
      <c r="M39" s="23"/>
      <c r="N39" s="30" t="e">
        <f t="shared" si="17"/>
        <v>#DIV/0!</v>
      </c>
      <c r="O39" s="90"/>
      <c r="P39" s="90"/>
      <c r="Q39" s="90"/>
      <c r="R39" s="87" t="e">
        <f>Q39/P39*100</f>
        <v>#DIV/0!</v>
      </c>
      <c r="S39" s="16">
        <v>200.3</v>
      </c>
      <c r="T39" s="28">
        <f t="shared" si="20"/>
        <v>11299.9</v>
      </c>
      <c r="U39" s="28">
        <f t="shared" si="21"/>
        <v>11365.2</v>
      </c>
      <c r="V39" s="97">
        <f t="shared" si="19"/>
        <v>100.5778812201878</v>
      </c>
    </row>
    <row r="40" spans="2:22" ht="12.75">
      <c r="B40" s="91" t="s">
        <v>63</v>
      </c>
      <c r="C40" s="93">
        <f>SUM(C33:C39)</f>
        <v>-31.4</v>
      </c>
      <c r="D40" s="93">
        <f>SUM(D33:D39)</f>
        <v>4625.5</v>
      </c>
      <c r="E40" s="93">
        <f>SUM(E33:E39)</f>
        <v>4656.5</v>
      </c>
      <c r="F40" s="92">
        <f>E40/D40*100</f>
        <v>100.67019781645227</v>
      </c>
      <c r="G40" s="93">
        <f>SUM(G33:G39)+1.5</f>
        <v>-16.3</v>
      </c>
      <c r="H40" s="93">
        <f>SUM(H33:H39)</f>
        <v>4651</v>
      </c>
      <c r="I40" s="93">
        <f>SUM(I33:I39)</f>
        <v>4665</v>
      </c>
      <c r="J40" s="93">
        <f>I40/H40*100</f>
        <v>100.30101053536873</v>
      </c>
      <c r="K40" s="93">
        <f>SUM(K33:K39)</f>
        <v>0</v>
      </c>
      <c r="L40" s="93">
        <f>SUM(L33:L39)</f>
        <v>0</v>
      </c>
      <c r="M40" s="93">
        <f>SUM(M33:M39)</f>
        <v>0</v>
      </c>
      <c r="N40" s="93" t="e">
        <f>M40/L40*100</f>
        <v>#DIV/0!</v>
      </c>
      <c r="O40" s="94">
        <f>SUM(O33:O39)</f>
        <v>0</v>
      </c>
      <c r="P40" s="93">
        <f>SUM(P33:P39)</f>
        <v>0</v>
      </c>
      <c r="Q40" s="93">
        <f>SUM(Q33:Q39)</f>
        <v>0</v>
      </c>
      <c r="R40" s="87" t="e">
        <f>Q40/P40*100</f>
        <v>#DIV/0!</v>
      </c>
      <c r="S40" s="99">
        <v>1076.5</v>
      </c>
      <c r="T40" s="93">
        <f>SUM(T33:T39)</f>
        <v>47659.50000000001</v>
      </c>
      <c r="U40" s="93">
        <f>SUM(U33:U39)</f>
        <v>47802.600000000006</v>
      </c>
      <c r="V40" s="96">
        <f>U40/T40*100</f>
        <v>100.30025493343405</v>
      </c>
    </row>
    <row r="41" spans="2:22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/>
  <mergeCells count="14">
    <mergeCell ref="J31:J32"/>
    <mergeCell ref="T31:U31"/>
    <mergeCell ref="V31:V32"/>
    <mergeCell ref="B10:C10"/>
    <mergeCell ref="J28:J29"/>
    <mergeCell ref="V28:V29"/>
    <mergeCell ref="T28:U28"/>
    <mergeCell ref="O28:P28"/>
    <mergeCell ref="J5:J6"/>
    <mergeCell ref="T5:U5"/>
    <mergeCell ref="V5:V6"/>
    <mergeCell ref="J18:J19"/>
    <mergeCell ref="V18:V19"/>
    <mergeCell ref="T18:U18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Admin</cp:lastModifiedBy>
  <cp:lastPrinted>2010-12-01T08:00:24Z</cp:lastPrinted>
  <dcterms:created xsi:type="dcterms:W3CDTF">2002-08-01T12:30:34Z</dcterms:created>
  <dcterms:modified xsi:type="dcterms:W3CDTF">2010-12-02T07:04:34Z</dcterms:modified>
  <cp:category/>
  <cp:version/>
  <cp:contentType/>
  <cp:contentStatus/>
</cp:coreProperties>
</file>